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EIM\EIM Governance\Governance Review Committee\2020-12-14 revised straw proposal\"/>
    </mc:Choice>
  </mc:AlternateContent>
  <bookViews>
    <workbookView xWindow="5580" yWindow="0" windowWidth="16020" windowHeight="6330"/>
  </bookViews>
  <sheets>
    <sheet name="Attachment A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Ma1">#REF!</definedName>
    <definedName name="_MARKET_AP">[1]Summary!$F$8</definedName>
    <definedName name="_MARKET_SHORTFALL">[1]Summary!$F$12</definedName>
    <definedName name="_Order1" hidden="1">255</definedName>
    <definedName name="_Order2" hidden="1">255</definedName>
    <definedName name="_sum1">'[2]int by default oct00 - Feb03'!#REF!</definedName>
    <definedName name="_sum2">'[2]int by default oct00 - Feb03'!#REF!</definedName>
    <definedName name="_sum3">'[2]int by default oct00 - Feb03'!#REF!</definedName>
    <definedName name="_sum4">'[2]int by default oct00 - Feb03'!#REF!</definedName>
    <definedName name="_sum5">'[2]int by default oct00 - Feb03'!#REF!</definedName>
    <definedName name="a">'[3]062199RETRO'!$N$32:$O$55</definedName>
    <definedName name="ACCOUNTEDPERIODTYPE1">#REF!</definedName>
    <definedName name="ACCOUNTSEGMENT1">#REF!</definedName>
    <definedName name="AMOUNT">#REF!</definedName>
    <definedName name="APPSUSERNAME1">#REF!</definedName>
    <definedName name="April">#REF!</definedName>
    <definedName name="August">#REF!</definedName>
    <definedName name="BA_ID">#REF!</definedName>
    <definedName name="BA_TABLE">[4]SS_BA_SN!$A$1:$B$65536</definedName>
    <definedName name="BALANCE">[5]QUERY!$A$1:$D$65536</definedName>
    <definedName name="BQ">'[6]Adj_Amt Allocation 1010'!$A$2:$IV$27</definedName>
    <definedName name="BUDGETCURRENCYCODE1">#REF!</definedName>
    <definedName name="BUDGETDECIMALPLACES1">#REF!</definedName>
    <definedName name="BUDGETENDPERIODYEAR1">#REF!</definedName>
    <definedName name="BUDGETENTITYID1">#REF!</definedName>
    <definedName name="BUDGETGRAPHCORRESPONDING1">#REF!</definedName>
    <definedName name="BUDGETGRAPHINCACTUALS1">#REF!</definedName>
    <definedName name="BUDGETGRAPHINCBUDGETS1">#REF!</definedName>
    <definedName name="BUDGETGRAPHINCTITLES1">#REF!</definedName>
    <definedName name="BUDGETGRAPHINCVARIANCES1">#REF!</definedName>
    <definedName name="BUDGETGRAPHSTYLE1">#REF!</definedName>
    <definedName name="BUDGETHEADINGSBACKCOLOUR1">#REF!</definedName>
    <definedName name="BUDGETHEADINGSFORECOLOUR1">#REF!</definedName>
    <definedName name="BUDGETNAME1">#REF!</definedName>
    <definedName name="BUDGETORG1">#REF!</definedName>
    <definedName name="BUDGETORGFROZEN1">#REF!</definedName>
    <definedName name="BUDGETOUTPUTOPTION1">#REF!</definedName>
    <definedName name="BUDGETPASSWORDREQUIREDFLAG1">#REF!</definedName>
    <definedName name="BUDGETSHOWCRITERIASHEET1">#REF!</definedName>
    <definedName name="BUDGETSTARTPERIODSTARTDATE1">#REF!</definedName>
    <definedName name="BUDGETSTARTPERIODYEAR1">#REF!</definedName>
    <definedName name="BUDGETSTATUS1">#REF!</definedName>
    <definedName name="BudgetSummary">#REF!</definedName>
    <definedName name="BUDGETTITLEBACKCOLOUR1">#REF!</definedName>
    <definedName name="BUDGETTITLEBORDERCOLOUR1">#REF!</definedName>
    <definedName name="BUDGETTITLEFORECOLOUR1">#REF!</definedName>
    <definedName name="BUDGETVALUESWIDTH1">#REF!</definedName>
    <definedName name="BUDGETVERSIONID1">#REF!</definedName>
    <definedName name="Bulk_Load">#REF!</definedName>
    <definedName name="Capital_exp">'[7]Capital exp'!$B$4:$J$102</definedName>
    <definedName name="CCNBDetail">'[8]NB Expense All-2'!$F$1:$CH$61</definedName>
    <definedName name="CCOBDetail">'[8]OB Expense All-1'!$F$1:$CH$62</definedName>
    <definedName name="CEO">'[9]2100'!$A$4:$K$13</definedName>
    <definedName name="CFO">'[9]2300'!$A$4:$K$17</definedName>
    <definedName name="CHARTOFACCOUNTSID1">#REF!</definedName>
    <definedName name="CIO">'[9]2400'!$A$4:$K$21</definedName>
    <definedName name="CONNECTSTRING1">#REF!</definedName>
    <definedName name="COO">'[9]2500'!$A$4:$K$24</definedName>
    <definedName name="CREATEGRAPH1">#REF!</definedName>
    <definedName name="data">#REF!</definedName>
    <definedName name="_xlnm.Database">#REF!</definedName>
    <definedName name="database_apr01">#REF!</definedName>
    <definedName name="database_aug01">#REF!</definedName>
    <definedName name="database_dec">#REF!</definedName>
    <definedName name="database_feb01">#REF!</definedName>
    <definedName name="database_jan01">#REF!</definedName>
    <definedName name="database_jul01">#REF!</definedName>
    <definedName name="database_jul02">#REF!</definedName>
    <definedName name="database_jun01">#REF!</definedName>
    <definedName name="database_mar01">#REF!</definedName>
    <definedName name="database_may01">#REF!</definedName>
    <definedName name="database_nov">#REF!</definedName>
    <definedName name="Database1">#REF!</definedName>
    <definedName name="DBNAME1">#REF!</definedName>
    <definedName name="DBUSERNAME1">#REF!</definedName>
    <definedName name="December2001">#REF!</definedName>
    <definedName name="DELETELOGICTYPE1">#REF!</definedName>
    <definedName name="DELTA">[5]QUERY!$G$1:$H$65536</definedName>
    <definedName name="Direct_allocations">#REF!</definedName>
    <definedName name="directs">#REF!</definedName>
    <definedName name="Dma_mmcp_revised">#REF!</definedName>
    <definedName name="dollars">'[6]ETC Neutrality'!$K$2:$IV$26</definedName>
    <definedName name="EA">'[9]2800'!$A$4:$K$13</definedName>
    <definedName name="EMC_storage">#REF!</definedName>
    <definedName name="EMC_storage_allocation">#REF!</definedName>
    <definedName name="ENDPERIODNAME1">#REF!</definedName>
    <definedName name="ENDPERIODNUM1">#REF!</definedName>
    <definedName name="ENDPERIODYEAR1">#REF!</definedName>
    <definedName name="etc">#REF!</definedName>
    <definedName name="External_WAN">#REF!</definedName>
    <definedName name="FFAPPCOLNAME1_1">#REF!</definedName>
    <definedName name="FFAPPCOLNAME2_1">#REF!</definedName>
    <definedName name="FFAPPCOLNAME3_1">#REF!</definedName>
    <definedName name="FFAPPCOLNAME4_1">#REF!</definedName>
    <definedName name="FFAPPCOLNAME5_1">#REF!</definedName>
    <definedName name="FFSEGDESC1_1">#REF!</definedName>
    <definedName name="FFSEGDESC2_1">#REF!</definedName>
    <definedName name="FFSEGDESC3_1">#REF!</definedName>
    <definedName name="FFSEGDESC4_1">#REF!</definedName>
    <definedName name="FFSEGDESC5_1">#REF!</definedName>
    <definedName name="FFSEGMENT1_1">#REF!</definedName>
    <definedName name="FFSEGMENT2_1">#REF!</definedName>
    <definedName name="FFSEGMENT3_1">#REF!</definedName>
    <definedName name="FFSEGMENT4_1">#REF!</definedName>
    <definedName name="FFSEGMENT5_1">#REF!</definedName>
    <definedName name="FFSEGSEPARATOR1">#REF!</definedName>
    <definedName name="FilePath">#REF!</definedName>
    <definedName name="FNDNAM1">#REF!</definedName>
    <definedName name="FNDUSERID1">#REF!</definedName>
    <definedName name="GC">'[9]2600'!$A$4:$K$8</definedName>
    <definedName name="george">#REF!</definedName>
    <definedName name="GMC">[5]QUERY!$K$1:$L$65536</definedName>
    <definedName name="gmcDELTA">[5]QUERY!$O$1:$R$65536</definedName>
    <definedName name="GWYUID1">#REF!</definedName>
    <definedName name="HINDS">#REF!</definedName>
    <definedName name="HOUR">#REF!</definedName>
    <definedName name="hourly_dollars">#REF!</definedName>
    <definedName name="IDS">#REF!</definedName>
    <definedName name="IncDecBenefitAmt">#REF!</definedName>
    <definedName name="IncDecBenefitAmtBen">#REF!</definedName>
    <definedName name="IncDecBenefitAmtDiv">#REF!</definedName>
    <definedName name="IncDecBenefitEmp">#REF!</definedName>
    <definedName name="IncDecDetail">#REF!</definedName>
    <definedName name="IncDecStaffing">#REF!</definedName>
    <definedName name="IncDecSum">#REF!</definedName>
    <definedName name="intcorrected">#REF!</definedName>
    <definedName name="intcorrected3">#REF!</definedName>
    <definedName name="intcorrected4">#REF!</definedName>
    <definedName name="intcorrected5">#REF!</definedName>
    <definedName name="intcorredcted1">#REF!</definedName>
    <definedName name="interest">#REF!</definedName>
    <definedName name="interest1">#REF!</definedName>
    <definedName name="interest2">#REF!</definedName>
    <definedName name="interest4">#REF!</definedName>
    <definedName name="interest5">#REF!</definedName>
    <definedName name="interestx">#REF!</definedName>
    <definedName name="ISOMarket1">#REF!</definedName>
    <definedName name="January2002">#REF!</definedName>
    <definedName name="July">#REF!</definedName>
    <definedName name="June">#REF!</definedName>
    <definedName name="List_BARegions">#REF!</definedName>
    <definedName name="List_BAs">#REF!</definedName>
    <definedName name="List_BATypes">#REF!</definedName>
    <definedName name="List_Benefit">#REF!</definedName>
    <definedName name="List_Classification">#REF!</definedName>
    <definedName name="List_EIMEntities">#REF!</definedName>
    <definedName name="List_Methodology">#REF!</definedName>
    <definedName name="List_References">#REF!</definedName>
    <definedName name="List_Status">#REF!</definedName>
    <definedName name="List_Tools">#REF!</definedName>
    <definedName name="List_YearMonth">#REF!</definedName>
    <definedName name="LOAD">#REF!</definedName>
    <definedName name="mary">#REF!</definedName>
    <definedName name="Massih_Table">#REF!</definedName>
    <definedName name="May">#REF!</definedName>
    <definedName name="mike">#REF!</definedName>
    <definedName name="mpd">'[9]2700'!$A$4:$K$11</definedName>
    <definedName name="MRTU_cost">'[10]MRTU worksheet'!$C$4:$C$58</definedName>
    <definedName name="MRTU_system">'[10]MRTU worksheet'!$D$4:$D$73</definedName>
    <definedName name="neut">#REF!</definedName>
    <definedName name="new">#REF!</definedName>
    <definedName name="newone">#REF!</definedName>
    <definedName name="nonmrtu_cost">'[10]Non-MRTU worksheet'!$C$4:$C$67</definedName>
    <definedName name="nonmrtu_system">'[10]Non-MRTU worksheet'!$D$4:$D$67</definedName>
    <definedName name="NOOFFFSEGMENTS1">#REF!</definedName>
    <definedName name="NOOFFSEGMENTS1">#REF!</definedName>
    <definedName name="NOOFPERIODS1">#REF!</definedName>
    <definedName name="November2001">#REF!</definedName>
    <definedName name="OB_Exp_Typs">'[8]OB Expense All-1'!$CR$66:$DA$76</definedName>
    <definedName name="October">#REF!</definedName>
    <definedName name="ParentNBExpenseCodeMatch">#REF!</definedName>
    <definedName name="ParentOBExpenseCodeMatch">'[8]OB Expense All-1'!$CQ$2:$DA$60</definedName>
    <definedName name="PERIODSETNAME1">#REF!</definedName>
    <definedName name="PERIODYEAR1">#REF!</definedName>
    <definedName name="peter">'[2]int by default oct00 - Feb03'!#REF!</definedName>
    <definedName name="PID">'[9]2200'!$A$4:$K$9</definedName>
    <definedName name="PieChart">#REF!</definedName>
    <definedName name="PRICE">'[6]Adj_Amt Allocation 1010'!$A$40:$B$65</definedName>
    <definedName name="_xlnm.Print_Area">#REF!</definedName>
    <definedName name="QUANTITYMW">#REF!</definedName>
    <definedName name="RATIO">'[6]1010 Demand Pivot'!$A$5:$IV$30</definedName>
    <definedName name="ratio2">'[6]1210 Demand Pivot'!$A$4:$IV$29</definedName>
    <definedName name="READONLYBACKCOLOUR1">#REF!</definedName>
    <definedName name="READWRITEBACKCOLOUR1">#REF!</definedName>
    <definedName name="REGION">'[11]RC costs'!$E$101:$E$103</definedName>
    <definedName name="REQUIREBUDGETJOURNALSFLAG1">#REF!</definedName>
    <definedName name="RESPONSIBILITYAPPLICATIONID1">#REF!</definedName>
    <definedName name="RESPONSIBILITYID1">#REF!</definedName>
    <definedName name="RESPONSIBILITYNAME1">#REF!</definedName>
    <definedName name="ROWSTOUPLOAD1">#REF!</definedName>
    <definedName name="RT_BEEP_OOSTACKENGY">'[12]SI TEMPLATE'!#REF!</definedName>
    <definedName name="SCE1_BREAKDOWN">#REF!</definedName>
    <definedName name="SEG1_DIRECTION1">#REF!</definedName>
    <definedName name="SEG1_FROM1">#REF!</definedName>
    <definedName name="SEG1_SORT1">#REF!</definedName>
    <definedName name="SEG1_TO1">#REF!</definedName>
    <definedName name="SEG2_DIRECTION1">#REF!</definedName>
    <definedName name="SEG2_FROM1">#REF!</definedName>
    <definedName name="SEG2_SORT1">#REF!</definedName>
    <definedName name="SEG2_TO1">#REF!</definedName>
    <definedName name="SEG3_DIRECTION1">#REF!</definedName>
    <definedName name="SEG3_FROM1">#REF!</definedName>
    <definedName name="SEG3_SORT1">#REF!</definedName>
    <definedName name="SEG3_TO1">#REF!</definedName>
    <definedName name="SEG4_DIRECTION1">#REF!</definedName>
    <definedName name="SEG4_FROM1">#REF!</definedName>
    <definedName name="SEG4_SORT1">#REF!</definedName>
    <definedName name="SEG4_TO1">#REF!</definedName>
    <definedName name="SEG5_DIRECTION1">#REF!</definedName>
    <definedName name="SEG5_FROM1">#REF!</definedName>
    <definedName name="SEG5_SORT1">#REF!</definedName>
    <definedName name="SEG5_TO1">#REF!</definedName>
    <definedName name="September">#REF!</definedName>
    <definedName name="SETOFBOOKSID1">#REF!</definedName>
    <definedName name="SETOFBOOKSNAME1">#REF!</definedName>
    <definedName name="SS">#REF!</definedName>
    <definedName name="Staffing">'[8]Head Count-6'!$A$1:$H$80</definedName>
    <definedName name="StaffingChart">#REF!</definedName>
    <definedName name="STARTBUDGETPOST1">#REF!</definedName>
    <definedName name="STARTPERIODNAME1">#REF!</definedName>
    <definedName name="STARTPERIODNUM1">#REF!</definedName>
    <definedName name="STARTPERIODYEAR1">#REF!</definedName>
    <definedName name="STLMT_ID_AREA">[13]STLMT_ID!$F$6:$G$39</definedName>
    <definedName name="STLMT_SUMM_ID_FINAL">'[14]Stmt id'!$F$3:$G$43</definedName>
    <definedName name="sum">'[2]int by default oct00 - Feb03'!#REF!</definedName>
    <definedName name="Sumc">#REF!</definedName>
    <definedName name="Summary">#REF!</definedName>
    <definedName name="summary1">#REF!</definedName>
    <definedName name="summary2">#REF!</definedName>
    <definedName name="summary3">#REF!</definedName>
    <definedName name="summary4">#REF!</definedName>
    <definedName name="summary5">#REF!</definedName>
    <definedName name="System_allocations">#REF!</definedName>
    <definedName name="TABLE">#REF!</definedName>
    <definedName name="TABLE_HEADERS">#REF!</definedName>
    <definedName name="terry">#REF!</definedName>
    <definedName name="updated">#REF!</definedName>
    <definedName name="UPDATELOGICTYPE1">#REF!</definedName>
    <definedName name="ZON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3" l="1"/>
  <c r="G10" i="3"/>
  <c r="D52" i="3" l="1"/>
  <c r="D53" i="3"/>
  <c r="D63" i="3" l="1"/>
  <c r="A55" i="3"/>
  <c r="D49" i="3"/>
  <c r="D47" i="3"/>
  <c r="D45" i="3"/>
  <c r="D44" i="3"/>
  <c r="D43" i="3"/>
  <c r="D42" i="3"/>
  <c r="D40" i="3"/>
  <c r="A36" i="3"/>
  <c r="D35" i="3"/>
  <c r="D34" i="3"/>
  <c r="D33" i="3"/>
  <c r="D32" i="3"/>
  <c r="D31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36" i="3" l="1"/>
  <c r="D41" i="3"/>
  <c r="D39" i="3" s="1"/>
  <c r="D51" i="3"/>
  <c r="D55" i="3" l="1"/>
</calcChain>
</file>

<file path=xl/sharedStrings.xml><?xml version="1.0" encoding="utf-8"?>
<sst xmlns="http://schemas.openxmlformats.org/spreadsheetml/2006/main" count="77" uniqueCount="64">
  <si>
    <t>Indicates EIM Entities</t>
  </si>
  <si>
    <t>BAA Group</t>
  </si>
  <si>
    <t>WECC Balancing Authority</t>
  </si>
  <si>
    <t xml:space="preserve">EIM
Start Date/
Planned Start Dare
</t>
  </si>
  <si>
    <t>NEL 2019</t>
  </si>
  <si>
    <t>Non-California BA</t>
  </si>
  <si>
    <t>Alberta Electric System Operator</t>
  </si>
  <si>
    <t>Arizona Public Services Company (APS)</t>
  </si>
  <si>
    <t>Avista Corporation</t>
  </si>
  <si>
    <t>British Columbia Transmission Corporation (Powerex)</t>
  </si>
  <si>
    <t>Bonneville Power Administration</t>
  </si>
  <si>
    <t>City of Tacoma</t>
  </si>
  <si>
    <t>2022</t>
  </si>
  <si>
    <t>Centro Nacional de Control de Energia</t>
  </si>
  <si>
    <t>El Paso Electric Company</t>
  </si>
  <si>
    <t>Idaho Power Company (IPCO)</t>
  </si>
  <si>
    <t>Nevada Power Company (NEVP)</t>
  </si>
  <si>
    <t>NorthWestern Energy</t>
  </si>
  <si>
    <t>PacifiCorp Eastern Balancing Area (PACE)</t>
  </si>
  <si>
    <t>PacifiCorp Western Balancing Authority (PACW)</t>
  </si>
  <si>
    <t>Portland General Electric Company (PGE)</t>
  </si>
  <si>
    <t>Public Service Company of Colorado (Xcel Energy)</t>
  </si>
  <si>
    <t>Public Service Company of New Mexico (PSNM)</t>
  </si>
  <si>
    <t>PUD No.1 of Chelen County</t>
  </si>
  <si>
    <t>PUD No.1 of Douglas County</t>
  </si>
  <si>
    <t>PUSD No. 2 of Grant County</t>
  </si>
  <si>
    <t>Puget Sound Energy (PSE)</t>
  </si>
  <si>
    <t>Seattle Department of Lighting (SCL)</t>
  </si>
  <si>
    <t>Sierra Pacific Power Company (part of NEVP)</t>
  </si>
  <si>
    <t>2015</t>
  </si>
  <si>
    <t>Salt River Project (SRP)</t>
  </si>
  <si>
    <t>2020</t>
  </si>
  <si>
    <t>Tucson Electric Power Company</t>
  </si>
  <si>
    <t>WAPA - Colorado Missouri</t>
  </si>
  <si>
    <t>WAPA - Lower Colorado</t>
  </si>
  <si>
    <t>WAPA - Upper Great Plains West</t>
  </si>
  <si>
    <t>Balancing Authority of Northern California</t>
  </si>
  <si>
    <t>Sacramento Municipal Utility District (SMUD)</t>
  </si>
  <si>
    <t>2019</t>
  </si>
  <si>
    <t>BANC (sans SMUD)</t>
  </si>
  <si>
    <t>2021</t>
  </si>
  <si>
    <t>City of Redding</t>
  </si>
  <si>
    <t>City of Roseville</t>
  </si>
  <si>
    <t>Modesto Irrigation District</t>
  </si>
  <si>
    <t>Western Area Power Administration - Sierra Nevada Region</t>
  </si>
  <si>
    <t>Imperial Irrigation District</t>
  </si>
  <si>
    <t>Los Angeles Department of Water and Power (LADWP)</t>
  </si>
  <si>
    <t>Turlock Irrigation District</t>
  </si>
  <si>
    <t>Merced Irrigation District</t>
  </si>
  <si>
    <t>Balancing Authority</t>
  </si>
  <si>
    <t>NG 2019</t>
  </si>
  <si>
    <t>Avangrid</t>
  </si>
  <si>
    <t xml:space="preserve">https://www.ferc.gov/industries-data/electric/general-information/electric-industry-forms/form-no-714-annual-electric/data </t>
  </si>
  <si>
    <t>California Non-ISO BA entities</t>
  </si>
  <si>
    <t xml:space="preserve">Total 2019 EIM NEL </t>
  </si>
  <si>
    <t>Total 2019 non-CA EIM NEL</t>
  </si>
  <si>
    <t>2023</t>
  </si>
  <si>
    <t>Total Non-California EIM NEL</t>
  </si>
  <si>
    <t>Total California EIM NEL</t>
  </si>
  <si>
    <t>https://www.nerc.com/gov/bot/FINANCE/2021BusinessPlanandBudget/2021%20Assessments.pdf.</t>
  </si>
  <si>
    <t>Updated:</t>
  </si>
  <si>
    <t>NET GENERATION (NG)</t>
  </si>
  <si>
    <t>Cited document:</t>
  </si>
  <si>
    <t>Attachment 1: WECC Net Energy for Load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</si>
</sst>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_);\(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</font>
    <font>
      <b/>
      <sz val="10"/>
      <color theme="4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333333"/>
      <name val="Arial"/>
      <family val="2"/>
    </font>
    <font>
      <b/>
      <sz val="10"/>
      <color rgb="FF00B050"/>
      <name val="Arial"/>
      <family val="2"/>
    </font>
    <font>
      <sz val="11"/>
      <color rgb="FF00B050"/>
      <name val="Arial"/>
      <family val="2"/>
    </font>
    <font>
      <i/>
      <sz val="10"/>
      <color theme="1" tint="0.499984740745262"/>
      <name val="Arial"/>
      <family val="2"/>
    </font>
    <font>
      <sz val="10"/>
      <color theme="1" tint="0.499984740745262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99">
    <xf numFmtId="0" fontId="0" fillId="0" borderId="0" xfId="0"/>
    <xf numFmtId="0" fontId="2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Fill="1" applyBorder="1" applyAlignment="1">
      <alignment horizontal="right"/>
    </xf>
    <xf numFmtId="14" fontId="3" fillId="0" borderId="0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 textRotation="90" wrapText="1"/>
    </xf>
    <xf numFmtId="0" fontId="3" fillId="0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textRotation="90" wrapText="1"/>
    </xf>
    <xf numFmtId="0" fontId="3" fillId="0" borderId="0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wrapText="1"/>
    </xf>
    <xf numFmtId="41" fontId="4" fillId="0" borderId="1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wrapText="1"/>
    </xf>
    <xf numFmtId="41" fontId="4" fillId="2" borderId="1" xfId="0" applyNumberFormat="1" applyFont="1" applyFill="1" applyBorder="1" applyAlignment="1">
      <alignment horizontal="center"/>
    </xf>
    <xf numFmtId="41" fontId="9" fillId="2" borderId="1" xfId="0" applyNumberFormat="1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center" wrapText="1"/>
    </xf>
    <xf numFmtId="41" fontId="6" fillId="0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left" wrapText="1"/>
    </xf>
    <xf numFmtId="49" fontId="4" fillId="0" borderId="1" xfId="0" applyNumberFormat="1" applyFont="1" applyFill="1" applyBorder="1" applyAlignment="1">
      <alignment horizontal="center" wrapText="1"/>
    </xf>
    <xf numFmtId="41" fontId="9" fillId="0" borderId="1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left" wrapText="1" indent="1"/>
    </xf>
    <xf numFmtId="49" fontId="3" fillId="0" borderId="1" xfId="0" applyNumberFormat="1" applyFont="1" applyFill="1" applyBorder="1" applyAlignment="1">
      <alignment horizontal="center" wrapText="1"/>
    </xf>
    <xf numFmtId="41" fontId="3" fillId="0" borderId="1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 wrapText="1"/>
    </xf>
    <xf numFmtId="49" fontId="3" fillId="4" borderId="1" xfId="0" applyNumberFormat="1" applyFont="1" applyFill="1" applyBorder="1" applyAlignment="1">
      <alignment horizontal="center" wrapText="1"/>
    </xf>
    <xf numFmtId="41" fontId="3" fillId="4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 indent="1"/>
    </xf>
    <xf numFmtId="0" fontId="10" fillId="2" borderId="7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49" fontId="6" fillId="0" borderId="1" xfId="0" applyNumberFormat="1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center" wrapText="1"/>
    </xf>
    <xf numFmtId="0" fontId="9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/>
    </xf>
    <xf numFmtId="0" fontId="11" fillId="0" borderId="0" xfId="0" applyFont="1" applyFill="1" applyAlignment="1">
      <alignment horizontal="center" wrapText="1"/>
    </xf>
    <xf numFmtId="164" fontId="11" fillId="0" borderId="0" xfId="0" applyNumberFormat="1" applyFont="1" applyFill="1" applyAlignment="1">
      <alignment horizontal="center"/>
    </xf>
    <xf numFmtId="164" fontId="4" fillId="0" borderId="0" xfId="1" applyNumberFormat="1" applyFont="1" applyFill="1" applyAlignment="1">
      <alignment horizontal="center"/>
    </xf>
    <xf numFmtId="14" fontId="3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164" fontId="10" fillId="0" borderId="0" xfId="0" applyNumberFormat="1" applyFont="1" applyFill="1" applyAlignment="1">
      <alignment horizontal="center"/>
    </xf>
    <xf numFmtId="164" fontId="9" fillId="0" borderId="0" xfId="0" applyNumberFormat="1" applyFont="1" applyFill="1" applyAlignment="1">
      <alignment horizontal="center"/>
    </xf>
    <xf numFmtId="0" fontId="12" fillId="0" borderId="0" xfId="0" applyFont="1"/>
    <xf numFmtId="164" fontId="12" fillId="0" borderId="0" xfId="0" applyNumberFormat="1" applyFont="1"/>
    <xf numFmtId="0" fontId="13" fillId="0" borderId="5" xfId="0" applyFont="1" applyBorder="1" applyAlignment="1">
      <alignment horizontal="center"/>
    </xf>
    <xf numFmtId="0" fontId="12" fillId="0" borderId="0" xfId="0" applyFont="1"/>
    <xf numFmtId="0" fontId="14" fillId="0" borderId="0" xfId="0" applyFont="1"/>
    <xf numFmtId="0" fontId="5" fillId="0" borderId="0" xfId="2"/>
    <xf numFmtId="41" fontId="4" fillId="0" borderId="0" xfId="0" applyNumberFormat="1" applyFont="1" applyFill="1" applyAlignment="1">
      <alignment horizontal="center"/>
    </xf>
    <xf numFmtId="0" fontId="8" fillId="0" borderId="2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/>
    </xf>
    <xf numFmtId="0" fontId="12" fillId="0" borderId="0" xfId="0" applyFont="1"/>
    <xf numFmtId="0" fontId="3" fillId="3" borderId="4" xfId="0" applyFont="1" applyFill="1" applyBorder="1" applyAlignment="1">
      <alignment horizontal="center" textRotation="90" wrapText="1"/>
    </xf>
    <xf numFmtId="41" fontId="3" fillId="0" borderId="0" xfId="0" applyNumberFormat="1" applyFont="1" applyFill="1" applyAlignment="1">
      <alignment horizontal="center"/>
    </xf>
    <xf numFmtId="41" fontId="10" fillId="0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left"/>
    </xf>
    <xf numFmtId="164" fontId="6" fillId="0" borderId="0" xfId="0" applyNumberFormat="1" applyFont="1" applyFill="1" applyBorder="1" applyAlignment="1">
      <alignment horizontal="center"/>
    </xf>
    <xf numFmtId="41" fontId="15" fillId="0" borderId="0" xfId="0" applyNumberFormat="1" applyFont="1" applyFill="1" applyAlignment="1">
      <alignment horizontal="center"/>
    </xf>
    <xf numFmtId="164" fontId="16" fillId="0" borderId="0" xfId="0" applyNumberFormat="1" applyFont="1"/>
    <xf numFmtId="49" fontId="17" fillId="5" borderId="1" xfId="0" applyNumberFormat="1" applyFont="1" applyFill="1" applyBorder="1" applyAlignment="1">
      <alignment horizontal="left" indent="2"/>
    </xf>
    <xf numFmtId="49" fontId="18" fillId="5" borderId="1" xfId="0" applyNumberFormat="1" applyFont="1" applyFill="1" applyBorder="1" applyAlignment="1">
      <alignment horizontal="center"/>
    </xf>
    <xf numFmtId="41" fontId="17" fillId="5" borderId="1" xfId="0" applyNumberFormat="1" applyFont="1" applyFill="1" applyBorder="1" applyAlignment="1">
      <alignment horizontal="center"/>
    </xf>
    <xf numFmtId="49" fontId="18" fillId="5" borderId="1" xfId="0" applyNumberFormat="1" applyFont="1" applyFill="1" applyBorder="1" applyAlignment="1">
      <alignment horizontal="left" indent="1"/>
    </xf>
    <xf numFmtId="0" fontId="4" fillId="2" borderId="1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64" fontId="19" fillId="0" borderId="1" xfId="0" applyNumberFormat="1" applyFont="1" applyFill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KIverson/Market/PRELIM%20MKT%202-2-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s\MRTU%20GMC%202007\Cost%20of%20service\Report\COS%20with%20forward%20energy\Capital\2008%20GMC%20Allocation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ecords.oa.caiso.com/sites/GCA/TIC/Records/GMC/Other%20GMC%20matters/Reliability%20Coordinator%20Proposal/2016%20Project/AG%20Working%20Docs/RC%20Proposal_Peak%202017%20Budget_ISO%202017%20Budget_Reduced%20HC_CURRENT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ifiapp612\CC1700a$\OOM%20Interties\Year%202001\02%20Feb\02-15-01%20R0403%20RD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lient%20Services\BST\Existing%20Contracts\EC%20PRELIM%20SUMMARY%20REPORT\Prelim%20EC%20UFE-1010%20%20TEST%2001%20to%20TEST%203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lient%20Services\BST\Existing%20Contracts\EC%20FINAL%20SUMMARY%20REPORT\FINAL%20EC%20UFE-1010%20TEST%2001%20TO%20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ket%20Close\2003\Interest%20Collected\Interest%20Billed%20by%20Default%20Month%20Nov00%20to%20feb%20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lient%20Services\BST\Existing%20Contracts\EC%20FINAL%20SUMMARY%20REPORT\Final%20EC%20UFE-1010%20Jun%2016%20to%203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ifiapp612\CC1700a$\Intrazonal%20Congestion%20Rerun%20Project\Walloff%20Rerun\Data%20to%20be%20Pushed\11-00\111400%20Pus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jek\LOCALS~1\Temp\Final%20settlements%20summary%20Jan%20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sh%20Neutrality%20Template%20with%20ETC%20Alloc1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MC%20Files%202010\Cost%20center%20mapping\Capital%20projects%20-%20debt%20service%20&amp;%20oo%20pocket%202%20bucket%2006211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udgets\Budget2010\fy2010%20rollu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udgets\Budget2010\Rates\MRTU\O&amp;M%20calcs%202007%20TO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Market_AR"/>
      <sheetName val="GMC_AR"/>
      <sheetName val="Market_AP"/>
      <sheetName val="GMC_AP"/>
      <sheetName val="Accounts"/>
      <sheetName val="NameMap"/>
      <sheetName val="Invoices"/>
      <sheetName val="Wires"/>
    </sheetNames>
    <sheetDataSet>
      <sheetData sheetId="0" refreshError="1">
        <row r="8">
          <cell r="F8">
            <v>668198324.96999991</v>
          </cell>
        </row>
        <row r="12">
          <cell r="F12">
            <v>656090059.90999985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MRTU worksheet"/>
      <sheetName val="Non-MRTU worksheet"/>
      <sheetName val="Other"/>
      <sheetName val="Sheet3"/>
    </sheetNames>
    <sheetDataSet>
      <sheetData sheetId="0" refreshError="1"/>
      <sheetData sheetId="1">
        <row r="4">
          <cell r="C4">
            <v>2489074.36</v>
          </cell>
          <cell r="D4" t="str">
            <v>Congestion Revenue Rights (CRR)</v>
          </cell>
        </row>
        <row r="5">
          <cell r="C5">
            <v>16309794.85</v>
          </cell>
          <cell r="D5" t="str">
            <v>Integrated Forward Market (IFM)</v>
          </cell>
        </row>
        <row r="6">
          <cell r="C6">
            <v>2025138.41</v>
          </cell>
          <cell r="D6" t="str">
            <v>Post Transaction Repository (PTR)</v>
          </cell>
        </row>
        <row r="7">
          <cell r="C7">
            <v>1076416.73</v>
          </cell>
          <cell r="D7" t="str">
            <v>Masterfile</v>
          </cell>
        </row>
        <row r="8">
          <cell r="C8">
            <v>7238965.0800000001</v>
          </cell>
          <cell r="D8" t="str">
            <v>Scheduling Infrastructure Business Rules (SIBR)</v>
          </cell>
        </row>
        <row r="9">
          <cell r="C9">
            <v>209780</v>
          </cell>
          <cell r="D9" t="str">
            <v>Real Time Nodal Market</v>
          </cell>
        </row>
        <row r="10">
          <cell r="C10">
            <v>1076205.22</v>
          </cell>
          <cell r="D10" t="str">
            <v>Network Applications</v>
          </cell>
        </row>
        <row r="11">
          <cell r="C11">
            <v>14287158.710000001</v>
          </cell>
          <cell r="D11" t="str">
            <v>Settlements and Market Clearing</v>
          </cell>
        </row>
        <row r="12">
          <cell r="C12">
            <v>2571795.6350561851</v>
          </cell>
          <cell r="D12" t="str">
            <v xml:space="preserve">Market Quality System (MQS) </v>
          </cell>
        </row>
        <row r="13">
          <cell r="C13">
            <v>238579.91</v>
          </cell>
          <cell r="D13" t="str">
            <v>Portal</v>
          </cell>
        </row>
        <row r="16">
          <cell r="C16">
            <v>533751.38</v>
          </cell>
        </row>
        <row r="17">
          <cell r="C17">
            <v>1941625.48</v>
          </cell>
        </row>
        <row r="18">
          <cell r="C18">
            <v>7272571.709999999</v>
          </cell>
        </row>
        <row r="19">
          <cell r="C19">
            <v>7384603.9699999997</v>
          </cell>
        </row>
        <row r="20">
          <cell r="C20">
            <v>762921.3</v>
          </cell>
        </row>
        <row r="21">
          <cell r="C21">
            <v>44489.65</v>
          </cell>
        </row>
        <row r="22">
          <cell r="C22">
            <v>2224719.33</v>
          </cell>
        </row>
        <row r="23">
          <cell r="C23">
            <v>276567.40000000002</v>
          </cell>
        </row>
        <row r="24">
          <cell r="C24">
            <v>489578.91</v>
          </cell>
        </row>
        <row r="25">
          <cell r="C25">
            <v>9907653.6300000008</v>
          </cell>
        </row>
        <row r="26">
          <cell r="C26">
            <v>375950.08000000002</v>
          </cell>
        </row>
        <row r="27">
          <cell r="C27">
            <v>259881.43</v>
          </cell>
        </row>
        <row r="28">
          <cell r="C28">
            <v>532805.12</v>
          </cell>
        </row>
        <row r="29">
          <cell r="C29">
            <v>32007119.389999997</v>
          </cell>
          <cell r="D29" t="str">
            <v xml:space="preserve">MRTU Capital </v>
          </cell>
        </row>
        <row r="31">
          <cell r="C31">
            <v>35000</v>
          </cell>
        </row>
        <row r="32">
          <cell r="C32">
            <v>258482.55</v>
          </cell>
        </row>
        <row r="33">
          <cell r="C33">
            <v>157590</v>
          </cell>
        </row>
        <row r="34">
          <cell r="C34">
            <v>162250</v>
          </cell>
        </row>
        <row r="35">
          <cell r="C35">
            <v>449500</v>
          </cell>
        </row>
        <row r="36">
          <cell r="C36">
            <v>93817.34</v>
          </cell>
        </row>
        <row r="37">
          <cell r="C37">
            <v>3240</v>
          </cell>
        </row>
        <row r="38">
          <cell r="C38">
            <v>13768.29</v>
          </cell>
        </row>
        <row r="39">
          <cell r="C39">
            <v>38461.5</v>
          </cell>
        </row>
        <row r="40">
          <cell r="C40">
            <v>67518</v>
          </cell>
        </row>
        <row r="41">
          <cell r="C41">
            <v>288400</v>
          </cell>
        </row>
        <row r="42">
          <cell r="C42">
            <v>1568027.6800000002</v>
          </cell>
          <cell r="D42" t="str">
            <v xml:space="preserve">MRTU Capital </v>
          </cell>
        </row>
        <row r="45">
          <cell r="C45">
            <v>683424.81306845602</v>
          </cell>
          <cell r="D45" t="str">
            <v>Automated Dispatch System (ADS)</v>
          </cell>
        </row>
        <row r="46">
          <cell r="C46">
            <v>28791.483530044465</v>
          </cell>
          <cell r="D46" t="str">
            <v>Automated Load Forecast System  (ALFS)</v>
          </cell>
        </row>
        <row r="47">
          <cell r="C47">
            <v>624054.58228426077</v>
          </cell>
          <cell r="D47" t="str">
            <v>Automatic Mitigation Procedure (AMP)</v>
          </cell>
        </row>
        <row r="48">
          <cell r="C48">
            <v>202870.48023011122</v>
          </cell>
          <cell r="D48" t="str">
            <v>Bill’s Interchange Schedule  (BITS)</v>
          </cell>
        </row>
        <row r="49">
          <cell r="C49">
            <v>632007.28289556468</v>
          </cell>
          <cell r="D49" t="str">
            <v>Compliance (Blaze)</v>
          </cell>
        </row>
        <row r="50">
          <cell r="C50">
            <v>1865708.2030375036</v>
          </cell>
          <cell r="D50" t="str">
            <v>Energy Management System (EMS)</v>
          </cell>
        </row>
        <row r="51">
          <cell r="C51">
            <v>97941.019894643672</v>
          </cell>
          <cell r="D51" t="str">
            <v>Existing Transmission Contracts Calculator (ETCC)</v>
          </cell>
        </row>
        <row r="52">
          <cell r="C52">
            <v>4926.3440617590277</v>
          </cell>
          <cell r="D52" t="str">
            <v>Global Resource Reliability Management Application (GRRMA)</v>
          </cell>
        </row>
        <row r="53">
          <cell r="C53">
            <v>744196.74947431521</v>
          </cell>
          <cell r="D53" t="str">
            <v>Open Access Same Time Information System (OASIS)</v>
          </cell>
        </row>
        <row r="54">
          <cell r="C54">
            <v>62193.920840645398</v>
          </cell>
          <cell r="D54" t="str">
            <v>Operational Meter Analysis and Reporting (OMAR)</v>
          </cell>
        </row>
        <row r="55">
          <cell r="C55">
            <v>115503.04549512715</v>
          </cell>
          <cell r="D55" t="str">
            <v>Participating Intermittent Resource Project (PIRP)</v>
          </cell>
        </row>
        <row r="56">
          <cell r="C56">
            <v>22852.953876562686</v>
          </cell>
          <cell r="D56" t="str">
            <v>Process Information System (PI)</v>
          </cell>
        </row>
        <row r="57">
          <cell r="C57">
            <v>30040.133636731662</v>
          </cell>
          <cell r="D57" t="str">
            <v>RMR Application Validation Engine ( RAVE)</v>
          </cell>
        </row>
        <row r="58">
          <cell r="C58">
            <v>129053.53261808903</v>
          </cell>
          <cell r="D58" t="str">
            <v>Scheduling &amp; Logging for ISO California (SLIC)</v>
          </cell>
        </row>
        <row r="61">
          <cell r="D61" t="str">
            <v>Integrated Forward Market (IFM)</v>
          </cell>
        </row>
        <row r="62">
          <cell r="D62" t="str">
            <v>Congestion Revenue Rights (CRR)</v>
          </cell>
        </row>
        <row r="63">
          <cell r="D63" t="str">
            <v>Scheduling Infrastructure Business Rules (SIBR)</v>
          </cell>
        </row>
        <row r="64">
          <cell r="D64" t="str">
            <v>Settlements and Market Clearing</v>
          </cell>
        </row>
        <row r="65">
          <cell r="D65" t="str">
            <v>Masterfile</v>
          </cell>
        </row>
        <row r="66">
          <cell r="D66" t="str">
            <v>Post Transaction Repository (PTR)</v>
          </cell>
        </row>
        <row r="67">
          <cell r="D67" t="str">
            <v>Portal</v>
          </cell>
        </row>
        <row r="68">
          <cell r="D68" t="str">
            <v xml:space="preserve">MRTU Capital </v>
          </cell>
        </row>
        <row r="69">
          <cell r="D69" t="str">
            <v xml:space="preserve">MRTU Capital </v>
          </cell>
        </row>
        <row r="70">
          <cell r="D70" t="str">
            <v xml:space="preserve">MRTU Capital </v>
          </cell>
        </row>
        <row r="71">
          <cell r="D71" t="str">
            <v xml:space="preserve">MRTU Capital </v>
          </cell>
        </row>
        <row r="72">
          <cell r="D72" t="str">
            <v xml:space="preserve">MRTU Capital </v>
          </cell>
        </row>
        <row r="73">
          <cell r="D73" t="str">
            <v xml:space="preserve">MRTU Capital </v>
          </cell>
        </row>
      </sheetData>
      <sheetData sheetId="2">
        <row r="4">
          <cell r="C4">
            <v>11178</v>
          </cell>
          <cell r="D4" t="str">
            <v>Balance of Business Systems (BBS)</v>
          </cell>
        </row>
        <row r="5">
          <cell r="C5">
            <v>14103.8</v>
          </cell>
          <cell r="D5" t="str">
            <v>Physical Facilities Software Application/Furniture/Leasehold Improvements</v>
          </cell>
        </row>
        <row r="6">
          <cell r="C6">
            <v>17778.400000000001</v>
          </cell>
          <cell r="D6" t="str">
            <v>Physical Facilities Software Application/Furniture/Leasehold Improvements</v>
          </cell>
        </row>
        <row r="7">
          <cell r="C7">
            <v>11097.72</v>
          </cell>
          <cell r="D7" t="str">
            <v>Physical Facilities Software Application/Furniture/Leasehold Improvements</v>
          </cell>
        </row>
        <row r="8">
          <cell r="C8">
            <v>77655.02</v>
          </cell>
          <cell r="D8" t="str">
            <v>Physical Facilities Software Application/Furniture/Leasehold Improvements</v>
          </cell>
        </row>
        <row r="9">
          <cell r="C9">
            <v>1180406.2</v>
          </cell>
          <cell r="D9" t="str">
            <v>System direct</v>
          </cell>
        </row>
        <row r="10">
          <cell r="C10">
            <v>561665.66</v>
          </cell>
          <cell r="D10" t="str">
            <v>NT-servers</v>
          </cell>
        </row>
        <row r="11">
          <cell r="C11">
            <v>65943.58</v>
          </cell>
          <cell r="D11" t="str">
            <v>Balance of Business Systems (BBS)</v>
          </cell>
        </row>
        <row r="12">
          <cell r="C12">
            <v>444376.8</v>
          </cell>
          <cell r="D12" t="str">
            <v>System direct</v>
          </cell>
        </row>
        <row r="13">
          <cell r="C13">
            <v>515044.38</v>
          </cell>
          <cell r="D13" t="str">
            <v xml:space="preserve">CAISO Outage Modeling Tool (COMT) </v>
          </cell>
        </row>
        <row r="14">
          <cell r="C14">
            <v>39248.559999999998</v>
          </cell>
          <cell r="D14" t="str">
            <v>NT-servers</v>
          </cell>
        </row>
        <row r="15">
          <cell r="C15">
            <v>234318.57</v>
          </cell>
          <cell r="D15" t="str">
            <v>Monitoring (Tivoli)</v>
          </cell>
        </row>
        <row r="16">
          <cell r="C16">
            <v>674141.73</v>
          </cell>
          <cell r="D16" t="str">
            <v>Oracle Corporate Financials</v>
          </cell>
        </row>
        <row r="17">
          <cell r="C17">
            <v>6060.66</v>
          </cell>
          <cell r="D17" t="str">
            <v>Physical Facilities Software Application/Furniture/Leasehold Improvements</v>
          </cell>
        </row>
        <row r="18">
          <cell r="C18">
            <v>328004.40000000002</v>
          </cell>
          <cell r="D18" t="str">
            <v>Storage (EMC symmetrix)</v>
          </cell>
        </row>
        <row r="19">
          <cell r="C19">
            <v>30735</v>
          </cell>
          <cell r="D19" t="str">
            <v>Energy Management System (EMS)</v>
          </cell>
        </row>
        <row r="20">
          <cell r="C20">
            <v>142128.1</v>
          </cell>
          <cell r="D20" t="str">
            <v>Energy Management System (EMS)</v>
          </cell>
        </row>
        <row r="21">
          <cell r="C21">
            <v>114805</v>
          </cell>
          <cell r="D21" t="str">
            <v>Energy Management System (EMS)</v>
          </cell>
        </row>
        <row r="22">
          <cell r="C22">
            <v>943738.25</v>
          </cell>
          <cell r="D22" t="str">
            <v>Energy Management System (EMS)</v>
          </cell>
        </row>
        <row r="23">
          <cell r="C23">
            <v>765921.34</v>
          </cell>
          <cell r="D23" t="str">
            <v>NT-servers</v>
          </cell>
        </row>
        <row r="24">
          <cell r="C24">
            <v>3425884.22</v>
          </cell>
          <cell r="D24" t="str">
            <v>NT-servers</v>
          </cell>
        </row>
        <row r="25">
          <cell r="C25">
            <v>52142.41</v>
          </cell>
          <cell r="D25" t="str">
            <v>NT-servers</v>
          </cell>
        </row>
        <row r="26">
          <cell r="C26">
            <v>55924.4</v>
          </cell>
          <cell r="D26" t="str">
            <v>Meter Data Acquisition System (MDAS)</v>
          </cell>
        </row>
        <row r="27">
          <cell r="C27">
            <v>15475.33</v>
          </cell>
          <cell r="D27" t="str">
            <v>Physical Facilities Software Application/Furniture/Leasehold Improvements</v>
          </cell>
        </row>
        <row r="28">
          <cell r="C28">
            <v>227973.91</v>
          </cell>
          <cell r="D28" t="str">
            <v>NT-servers</v>
          </cell>
        </row>
        <row r="29">
          <cell r="C29">
            <v>413312.67</v>
          </cell>
          <cell r="D29" t="str">
            <v>NT-servers</v>
          </cell>
        </row>
        <row r="30">
          <cell r="C30">
            <v>118000</v>
          </cell>
          <cell r="D30" t="str">
            <v>Congestion Revenue Rights (CRR)</v>
          </cell>
        </row>
        <row r="31">
          <cell r="C31">
            <v>208763.65</v>
          </cell>
          <cell r="D31" t="str">
            <v>Human Resources</v>
          </cell>
        </row>
        <row r="32">
          <cell r="C32">
            <v>56377.32</v>
          </cell>
          <cell r="D32" t="str">
            <v>Office Automation - desktop/laptop (OA)</v>
          </cell>
        </row>
        <row r="33">
          <cell r="C33">
            <v>15045.44</v>
          </cell>
          <cell r="D33" t="str">
            <v>Physical Facilities Software Application/Furniture/Leasehold Improvements</v>
          </cell>
        </row>
        <row r="34">
          <cell r="C34">
            <v>443614.9</v>
          </cell>
          <cell r="D34" t="str">
            <v>Monitoring (Tivoli)</v>
          </cell>
        </row>
        <row r="35">
          <cell r="C35">
            <v>24300</v>
          </cell>
          <cell r="D35" t="str">
            <v>Treasury Workstation/Investment Program</v>
          </cell>
        </row>
        <row r="36">
          <cell r="C36">
            <v>135483.24</v>
          </cell>
          <cell r="D36" t="str">
            <v>Masterfile</v>
          </cell>
        </row>
        <row r="37">
          <cell r="C37">
            <v>169457.28</v>
          </cell>
          <cell r="D37" t="str">
            <v xml:space="preserve">Market Quality System (MQS) </v>
          </cell>
        </row>
        <row r="38">
          <cell r="C38">
            <v>786057.02</v>
          </cell>
          <cell r="D38" t="str">
            <v>Energy Management System (EMS)</v>
          </cell>
        </row>
        <row r="39">
          <cell r="C39">
            <v>22857.439999999999</v>
          </cell>
          <cell r="D39" t="str">
            <v>Office equipment (scanner, printer, copier, fax, Communication Equip.)</v>
          </cell>
        </row>
        <row r="40">
          <cell r="C40">
            <v>22895.8</v>
          </cell>
          <cell r="D40" t="str">
            <v>Office equipment (scanner, printer, copier, fax, Communication Equip.)</v>
          </cell>
        </row>
        <row r="41">
          <cell r="C41">
            <v>86890.22</v>
          </cell>
          <cell r="D41" t="str">
            <v>Operational Meter Analysis and Reporting (OMAR)</v>
          </cell>
        </row>
        <row r="42">
          <cell r="C42">
            <v>284551.99</v>
          </cell>
          <cell r="D42" t="str">
            <v>Participating Intermittent Resource Project (PIRP)</v>
          </cell>
        </row>
        <row r="43">
          <cell r="C43">
            <v>11217.87</v>
          </cell>
          <cell r="D43" t="str">
            <v>Office equipment (scanner, printer, copier, fax, Communication Equip.)</v>
          </cell>
        </row>
        <row r="44">
          <cell r="C44">
            <v>19200</v>
          </cell>
          <cell r="D44" t="str">
            <v>Open Access Same Time Information System (OASIS)</v>
          </cell>
        </row>
        <row r="45">
          <cell r="C45">
            <v>115905</v>
          </cell>
          <cell r="D45" t="str">
            <v>Energy Management System (EMS)</v>
          </cell>
        </row>
        <row r="46">
          <cell r="C46">
            <v>80000</v>
          </cell>
          <cell r="D46" t="str">
            <v>CHASE</v>
          </cell>
        </row>
        <row r="47">
          <cell r="C47">
            <v>29425.9</v>
          </cell>
          <cell r="D47" t="str">
            <v>CHASE</v>
          </cell>
        </row>
        <row r="48">
          <cell r="C48">
            <v>430933.84</v>
          </cell>
          <cell r="D48" t="str">
            <v>Resource Adequacy</v>
          </cell>
        </row>
        <row r="49">
          <cell r="C49">
            <v>212604.5</v>
          </cell>
          <cell r="D49" t="str">
            <v>Real Time Nodal Market</v>
          </cell>
        </row>
        <row r="50">
          <cell r="C50">
            <v>20316.89</v>
          </cell>
          <cell r="D50" t="str">
            <v>Scheduling Architecture (SA)</v>
          </cell>
        </row>
        <row r="51">
          <cell r="C51">
            <v>20316.89</v>
          </cell>
          <cell r="D51" t="str">
            <v>Scheduling Infrastructure (SI)</v>
          </cell>
        </row>
        <row r="52">
          <cell r="C52">
            <v>617741.27</v>
          </cell>
          <cell r="D52" t="str">
            <v>Scheduling &amp; Tagging Next Generation (STiNG)</v>
          </cell>
        </row>
        <row r="53">
          <cell r="C53">
            <v>12990</v>
          </cell>
          <cell r="D53" t="str">
            <v>Security-ISS (CUDA)</v>
          </cell>
        </row>
        <row r="54">
          <cell r="C54">
            <v>42763</v>
          </cell>
          <cell r="D54" t="str">
            <v>Security-ISS (CUDA)</v>
          </cell>
        </row>
        <row r="55">
          <cell r="C55">
            <v>25571</v>
          </cell>
          <cell r="D55" t="str">
            <v>Security-ISS (CUDA)</v>
          </cell>
        </row>
        <row r="56">
          <cell r="C56">
            <v>14975.69</v>
          </cell>
          <cell r="D56" t="str">
            <v>Security-ISS (CUDA)</v>
          </cell>
        </row>
        <row r="57">
          <cell r="C57">
            <v>89462.98</v>
          </cell>
          <cell r="D57" t="str">
            <v>NT-servers</v>
          </cell>
        </row>
        <row r="58">
          <cell r="C58">
            <v>47467.05</v>
          </cell>
          <cell r="D58" t="str">
            <v>Balance of Business Systems (BBS)</v>
          </cell>
        </row>
        <row r="59">
          <cell r="C59">
            <v>121294.44</v>
          </cell>
          <cell r="D59" t="str">
            <v>Operational Meter Analysis and Reporting (OMAR)</v>
          </cell>
        </row>
        <row r="60">
          <cell r="C60">
            <v>48316.59</v>
          </cell>
          <cell r="D60" t="str">
            <v>Energy Management System (EMS)</v>
          </cell>
        </row>
        <row r="61">
          <cell r="C61">
            <v>11768.96</v>
          </cell>
          <cell r="D61" t="str">
            <v>Tactical Emergency Management System (TEMS)</v>
          </cell>
        </row>
        <row r="62">
          <cell r="C62">
            <v>23381.66</v>
          </cell>
          <cell r="D62" t="str">
            <v>Client Relations Tools</v>
          </cell>
        </row>
        <row r="63">
          <cell r="C63">
            <v>10270.5</v>
          </cell>
          <cell r="D63" t="str">
            <v xml:space="preserve">Transmission Map Plotting &amp; Display </v>
          </cell>
        </row>
        <row r="64">
          <cell r="C64">
            <v>720232.73</v>
          </cell>
          <cell r="D64" t="str">
            <v>Remedy (related to Transmission Registry, New Resource Interconnection and Resource Registry)</v>
          </cell>
        </row>
        <row r="65">
          <cell r="C65">
            <v>52882.32</v>
          </cell>
          <cell r="D65" t="str">
            <v>NT-servers</v>
          </cell>
        </row>
        <row r="66">
          <cell r="C66">
            <v>36383.050000000003</v>
          </cell>
          <cell r="D66" t="str">
            <v>NT-servers</v>
          </cell>
        </row>
        <row r="67">
          <cell r="C67">
            <v>415350.21</v>
          </cell>
          <cell r="D67" t="str">
            <v>Office Automation - desktop/laptop (OA)</v>
          </cell>
        </row>
      </sheetData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e Tasks-New"/>
      <sheetName val="Finance Tasks-Old"/>
      <sheetName val="Other RC Terms+Cond-WIP"/>
      <sheetName val="Peaks 2017-19 Allocations"/>
      <sheetName val="Quick RC Cost Calcs"/>
      <sheetName val="ISO 2019 Peak RC Fee Allocation"/>
      <sheetName val="Peak 2018 AllocationsByEntity"/>
      <sheetName val="ISO 2018 Peak RC Fee Allocation"/>
      <sheetName val="GenOnly MWhCapacity+$$Analysis"/>
      <sheetName val="RC Pricing Model"/>
      <sheetName val="RC All-In Contingency Model Com"/>
      <sheetName val="COSS Contingency Modeling"/>
      <sheetName val="COSS Model-ISO Only and All In"/>
      <sheetName val="Mocked Up COSS Model"/>
      <sheetName val="MC Impact Analysis"/>
      <sheetName val="NEW-Cost Projections"/>
      <sheetName val="NEW-Cost Projections (2)"/>
      <sheetName val="NEW-Cost Projections (3)"/>
      <sheetName val="NEW-Personnel Exp Projections"/>
      <sheetName val="Reduced HC Recon"/>
      <sheetName val="Doomsday"/>
      <sheetName val="WIT and ECC"/>
      <sheetName val="MW Loads"/>
      <sheetName val="ISO HANA"/>
      <sheetName val="RC+HANA RTCA Tool"/>
      <sheetName val="Peak HAA"/>
      <sheetName val="RC Questionnaire"/>
      <sheetName val="Sheet4"/>
      <sheetName val="RC Related Codes"/>
      <sheetName val="OLD-Cost Projections By Div"/>
      <sheetName val="OLD-OnGoing Cost Projections"/>
      <sheetName val="Average Exp"/>
      <sheetName val="Implementation-Hybrid Cost Reco"/>
      <sheetName val="Methodology"/>
      <sheetName val="RC analysis"/>
      <sheetName val="Revenue requirement (2017)"/>
      <sheetName val=" 2017 Budget-Misc"/>
      <sheetName val="RC costs"/>
      <sheetName val="Excl MWTG"/>
      <sheetName val="Model"/>
      <sheetName val="Sheet2"/>
      <sheetName val="Sheet1"/>
      <sheetName val="Highlights"/>
      <sheetName val="2017 PEAK Alloc"/>
      <sheetName val="PEAK 2016 budget"/>
      <sheetName val="Input"/>
      <sheetName val="2012 detail BA data"/>
      <sheetName val="WECC 2012 volumes and cost "/>
      <sheetName val="WECC 2014 detail budget"/>
      <sheetName val="WECC 2011 volumes and cost"/>
      <sheetName val="Customer Types w-Services"/>
      <sheetName val="Business Processes Mapping"/>
      <sheetName val="GMC Cost Categories Illus"/>
      <sheetName val="Revenue requirement"/>
      <sheetName val="ABC level 2 direct $"/>
      <sheetName val="support, rev op credit $"/>
      <sheetName val="debt serv &amp; cash funded cap"/>
      <sheetName val="2013 costs by CC "/>
      <sheetName val="Projects by CC"/>
      <sheetName val="level 2 tasks 80001 by cc"/>
      <sheetName val="level 2 tasks 80002 by cc"/>
      <sheetName val="level 2 tasks 80004 by cc"/>
      <sheetName val="level 2 tasks 80005 by cc"/>
      <sheetName val="level 2 tasks 80007 by cc"/>
      <sheetName val="level 2 tasks 80010 by cc"/>
      <sheetName val="Project task description"/>
      <sheetName val="2013 CCs"/>
      <sheetName val="2013 Budget By CostCenter"/>
      <sheetName val="Projects original jan to jul"/>
      <sheetName val="Tasks original jan to jul"/>
      <sheetName val="2013 all hours"/>
      <sheetName val="Peaks 2017-18 Alloc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1">
          <cell r="E101">
            <v>14711164.640000001</v>
          </cell>
        </row>
        <row r="102">
          <cell r="E102" t="e">
            <v>#REF!</v>
          </cell>
        </row>
        <row r="103">
          <cell r="E103">
            <v>20247199.889600001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ison"/>
      <sheetName val="SI TEMPLATE UPDATED"/>
      <sheetName val="OOS vs SI"/>
      <sheetName val="DETAILS v OOS v SI"/>
      <sheetName val="SI TEMPLATE"/>
      <sheetName val="SS_OOS"/>
      <sheetName val="SS_STLMT_DETAILS"/>
      <sheetName val="SS_ADJUSTMENTS"/>
      <sheetName val="ADJ &amp; DETAILS COMPARISON"/>
      <sheetName val="GENERAL PIVOT"/>
      <sheetName val="401-481 DATA ONLY i"/>
      <sheetName val="401-481 DATA ONLY"/>
      <sheetName val="Alloc PT - 401 No D"/>
      <sheetName val="Alloc PT - 481 No D"/>
      <sheetName val="Alloc PT - 401 D#23623"/>
      <sheetName val="Alloc PT - 481 D#23623"/>
      <sheetName val="Allocation - 401 No D"/>
      <sheetName val="Allocation - 481 No D"/>
      <sheetName val="Allocation - 401 D#23623"/>
      <sheetName val="Allocation - 481 D#23623"/>
      <sheetName val="Consolidated Bulkload"/>
      <sheetName val="Validation PT"/>
      <sheetName val="Validation PT i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rupted worksheet"/>
      <sheetName val="081099"/>
      <sheetName val="081199"/>
      <sheetName val="081299"/>
      <sheetName val="081399"/>
      <sheetName val="081499"/>
      <sheetName val="081599"/>
      <sheetName val="081699"/>
      <sheetName val="081799"/>
      <sheetName val="081899"/>
      <sheetName val="081999"/>
      <sheetName val="082099"/>
      <sheetName val="082199"/>
      <sheetName val="082299"/>
      <sheetName val="082399"/>
      <sheetName val="STLMT_ID"/>
      <sheetName val="072399"/>
      <sheetName val="072499"/>
      <sheetName val="072599"/>
      <sheetName val="072699"/>
      <sheetName val="072799"/>
      <sheetName val="072899"/>
      <sheetName val="072999"/>
      <sheetName val="070599"/>
      <sheetName val="070699"/>
      <sheetName val="070799"/>
      <sheetName val="070899"/>
      <sheetName val="070999"/>
      <sheetName val="071099"/>
      <sheetName val="071199"/>
      <sheetName val="071299"/>
      <sheetName val="071399"/>
      <sheetName val="071499"/>
      <sheetName val="071599"/>
      <sheetName val="071699"/>
      <sheetName val="062799"/>
      <sheetName val="062899"/>
      <sheetName val="062999"/>
      <sheetName val="063099"/>
      <sheetName val="070199"/>
      <sheetName val="070299"/>
      <sheetName val="070399"/>
      <sheetName val="070499"/>
      <sheetName val="060999"/>
      <sheetName val="061099"/>
      <sheetName val="061199"/>
      <sheetName val="061299"/>
      <sheetName val="061399"/>
      <sheetName val="061499"/>
      <sheetName val="testtest"/>
      <sheetName val="Phillipdelphia Experiment"/>
      <sheetName val="052899"/>
      <sheetName val="052999"/>
      <sheetName val="053099"/>
      <sheetName val="053199"/>
      <sheetName val="060199"/>
      <sheetName val="060299"/>
      <sheetName val="060399"/>
      <sheetName val="060499"/>
      <sheetName val="060499JimProject"/>
      <sheetName val="060599"/>
      <sheetName val="060699"/>
      <sheetName val="060799"/>
      <sheetName val="060899"/>
      <sheetName val="051499"/>
      <sheetName val="051599"/>
      <sheetName val="051699"/>
      <sheetName val="050199"/>
      <sheetName val="050299"/>
      <sheetName val="050399"/>
      <sheetName val="050499"/>
      <sheetName val="050599"/>
      <sheetName val="050699"/>
      <sheetName val="050799"/>
      <sheetName val="050899"/>
      <sheetName val="050999"/>
      <sheetName val="051099"/>
      <sheetName val="051199"/>
      <sheetName val="051299"/>
      <sheetName val="051399"/>
      <sheetName val="041799"/>
      <sheetName val="041899"/>
      <sheetName val="041999"/>
      <sheetName val="042099"/>
      <sheetName val="042199"/>
      <sheetName val="p042299"/>
      <sheetName val="042399"/>
      <sheetName val="042499"/>
      <sheetName val="042599"/>
      <sheetName val="042699"/>
      <sheetName val="042799"/>
      <sheetName val="042899"/>
      <sheetName val="042999"/>
      <sheetName val="043099"/>
      <sheetName val="051799"/>
      <sheetName val="051899"/>
      <sheetName val="051999"/>
      <sheetName val="052099"/>
      <sheetName val="052199"/>
      <sheetName val="052299"/>
      <sheetName val="052399"/>
      <sheetName val="052499"/>
      <sheetName val="061599"/>
      <sheetName val="061699"/>
      <sheetName val="061799"/>
      <sheetName val="061899"/>
      <sheetName val="061999"/>
      <sheetName val="062099"/>
      <sheetName val="062199"/>
      <sheetName val="062299"/>
      <sheetName val="062399"/>
      <sheetName val="062499"/>
      <sheetName val="062599"/>
      <sheetName val="062699"/>
      <sheetName val="P071799"/>
      <sheetName val="071899"/>
      <sheetName val="071999"/>
      <sheetName val="073099"/>
      <sheetName val="073199"/>
      <sheetName val="080199"/>
      <sheetName val="072099"/>
      <sheetName val="072199"/>
      <sheetName val="07229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6">
          <cell r="F6">
            <v>1004</v>
          </cell>
          <cell r="G6">
            <v>7334</v>
          </cell>
        </row>
        <row r="7">
          <cell r="F7">
            <v>1005</v>
          </cell>
          <cell r="G7">
            <v>7335</v>
          </cell>
        </row>
        <row r="8">
          <cell r="F8">
            <v>1006</v>
          </cell>
          <cell r="G8">
            <v>7336</v>
          </cell>
        </row>
        <row r="9">
          <cell r="F9">
            <v>1007</v>
          </cell>
          <cell r="G9">
            <v>7337</v>
          </cell>
        </row>
        <row r="10">
          <cell r="F10">
            <v>1008</v>
          </cell>
          <cell r="G10">
            <v>7338</v>
          </cell>
        </row>
        <row r="11">
          <cell r="F11">
            <v>1009</v>
          </cell>
          <cell r="G11">
            <v>7339</v>
          </cell>
        </row>
        <row r="12">
          <cell r="F12">
            <v>1010</v>
          </cell>
          <cell r="G12">
            <v>7340</v>
          </cell>
        </row>
        <row r="13">
          <cell r="F13">
            <v>1011</v>
          </cell>
          <cell r="G13">
            <v>7341</v>
          </cell>
        </row>
        <row r="14">
          <cell r="F14">
            <v>1012</v>
          </cell>
          <cell r="G14">
            <v>7342</v>
          </cell>
        </row>
        <row r="15">
          <cell r="F15">
            <v>1014</v>
          </cell>
          <cell r="G15">
            <v>7343</v>
          </cell>
        </row>
        <row r="16">
          <cell r="F16">
            <v>1015</v>
          </cell>
          <cell r="G16">
            <v>7344</v>
          </cell>
        </row>
        <row r="17">
          <cell r="F17">
            <v>1016</v>
          </cell>
          <cell r="G17">
            <v>7345</v>
          </cell>
        </row>
        <row r="18">
          <cell r="F18">
            <v>1017</v>
          </cell>
          <cell r="G18">
            <v>7346</v>
          </cell>
        </row>
        <row r="19">
          <cell r="F19">
            <v>1018</v>
          </cell>
          <cell r="G19">
            <v>7347</v>
          </cell>
        </row>
        <row r="20">
          <cell r="F20">
            <v>1020</v>
          </cell>
          <cell r="G20">
            <v>7348</v>
          </cell>
        </row>
        <row r="21">
          <cell r="F21">
            <v>1021</v>
          </cell>
          <cell r="G21">
            <v>7349</v>
          </cell>
        </row>
        <row r="22">
          <cell r="F22">
            <v>1022</v>
          </cell>
          <cell r="G22">
            <v>7350</v>
          </cell>
        </row>
        <row r="23">
          <cell r="F23">
            <v>1024</v>
          </cell>
          <cell r="G23">
            <v>7351</v>
          </cell>
        </row>
        <row r="24">
          <cell r="F24">
            <v>1029</v>
          </cell>
          <cell r="G24">
            <v>7352</v>
          </cell>
        </row>
        <row r="25">
          <cell r="F25">
            <v>1068</v>
          </cell>
          <cell r="G25">
            <v>7353</v>
          </cell>
        </row>
        <row r="26">
          <cell r="F26">
            <v>1088</v>
          </cell>
          <cell r="G26">
            <v>7354</v>
          </cell>
        </row>
        <row r="27">
          <cell r="F27">
            <v>1107</v>
          </cell>
          <cell r="G27">
            <v>7355</v>
          </cell>
        </row>
        <row r="28">
          <cell r="F28">
            <v>1127</v>
          </cell>
          <cell r="G28">
            <v>7356</v>
          </cell>
        </row>
        <row r="29">
          <cell r="F29">
            <v>1147</v>
          </cell>
          <cell r="G29">
            <v>7357</v>
          </cell>
        </row>
        <row r="30">
          <cell r="F30">
            <v>1167</v>
          </cell>
          <cell r="G30">
            <v>7358</v>
          </cell>
        </row>
        <row r="31">
          <cell r="F31">
            <v>1168</v>
          </cell>
          <cell r="G31">
            <v>7359</v>
          </cell>
        </row>
        <row r="32">
          <cell r="F32">
            <v>1227</v>
          </cell>
          <cell r="G32">
            <v>7364</v>
          </cell>
        </row>
        <row r="33">
          <cell r="F33">
            <v>1247</v>
          </cell>
          <cell r="G33">
            <v>7365</v>
          </cell>
        </row>
        <row r="34">
          <cell r="F34">
            <v>1249</v>
          </cell>
          <cell r="G34">
            <v>7366</v>
          </cell>
        </row>
        <row r="35">
          <cell r="F35">
            <v>1308</v>
          </cell>
          <cell r="G35">
            <v>7367</v>
          </cell>
        </row>
        <row r="36">
          <cell r="F36">
            <v>1528</v>
          </cell>
          <cell r="G36">
            <v>7368</v>
          </cell>
        </row>
        <row r="37">
          <cell r="F37">
            <v>1648</v>
          </cell>
          <cell r="G37">
            <v>7369</v>
          </cell>
        </row>
        <row r="38">
          <cell r="F38">
            <v>1207</v>
          </cell>
          <cell r="G38">
            <v>7363</v>
          </cell>
        </row>
        <row r="39">
          <cell r="F39">
            <v>1188</v>
          </cell>
          <cell r="G39">
            <v>7361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 refreshError="1"/>
      <sheetData sheetId="121" refreshError="1"/>
      <sheetData sheetId="1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80199"/>
      <sheetName val="080299"/>
      <sheetName val="080399"/>
      <sheetName val="080499"/>
      <sheetName val="080599"/>
      <sheetName val="080699"/>
      <sheetName val="080799"/>
      <sheetName val="080899"/>
      <sheetName val="080999"/>
      <sheetName val="Stmt id"/>
      <sheetName val="CORRUPTED"/>
      <sheetName val="070599"/>
      <sheetName val="070699"/>
      <sheetName val="070799"/>
      <sheetName val="070899"/>
      <sheetName val="070999"/>
      <sheetName val="071099"/>
      <sheetName val="071199"/>
      <sheetName val="071299"/>
      <sheetName val="062199"/>
      <sheetName val="062299"/>
      <sheetName val="062399"/>
      <sheetName val="062499"/>
      <sheetName val="062599"/>
      <sheetName val="062699"/>
      <sheetName val="062799"/>
      <sheetName val="052499"/>
      <sheetName val="052599"/>
      <sheetName val="052699"/>
      <sheetName val="052799"/>
      <sheetName val="052899"/>
      <sheetName val="052999"/>
      <sheetName val="053099"/>
      <sheetName val="053199"/>
      <sheetName val="051599"/>
      <sheetName val="051699"/>
      <sheetName val="051799"/>
      <sheetName val="051899"/>
      <sheetName val="051999"/>
      <sheetName val="052099"/>
      <sheetName val="052199"/>
      <sheetName val="052299"/>
      <sheetName val="052399"/>
      <sheetName val="042899"/>
      <sheetName val="042999"/>
      <sheetName val="043099"/>
      <sheetName val="050199"/>
      <sheetName val="050299"/>
      <sheetName val="031499"/>
      <sheetName val="031599"/>
      <sheetName val="031699"/>
      <sheetName val="031799"/>
      <sheetName val="031899"/>
      <sheetName val="031999"/>
      <sheetName val="032099"/>
      <sheetName val="032199"/>
      <sheetName val="032299"/>
      <sheetName val="032399"/>
      <sheetName val="032499"/>
      <sheetName val="032599"/>
      <sheetName val="032699"/>
      <sheetName val="032799"/>
      <sheetName val="032899"/>
      <sheetName val="032999"/>
      <sheetName val="033099"/>
      <sheetName val="033199"/>
      <sheetName val="040199"/>
      <sheetName val="040299"/>
      <sheetName val="040399"/>
      <sheetName val="040499"/>
      <sheetName val="040599"/>
      <sheetName val="040699"/>
      <sheetName val="040799"/>
      <sheetName val="040899"/>
      <sheetName val="040999"/>
      <sheetName val="041099"/>
      <sheetName val="041199"/>
      <sheetName val="041299"/>
      <sheetName val="041399"/>
      <sheetName val="041499"/>
      <sheetName val="041599"/>
      <sheetName val="041699"/>
      <sheetName val="041799"/>
      <sheetName val="041899"/>
      <sheetName val="041999"/>
      <sheetName val="042099"/>
      <sheetName val="042199"/>
      <sheetName val="042299"/>
      <sheetName val="042399"/>
      <sheetName val="042499"/>
      <sheetName val="042599"/>
      <sheetName val="042699"/>
      <sheetName val="042799"/>
      <sheetName val="030199"/>
      <sheetName val="030299"/>
      <sheetName val="030399"/>
      <sheetName val="030499"/>
      <sheetName val="122898"/>
      <sheetName val="122998"/>
      <sheetName val="123098"/>
      <sheetName val="123198"/>
      <sheetName val="010199"/>
      <sheetName val="010299"/>
      <sheetName val="010399"/>
      <sheetName val="010499"/>
      <sheetName val="010599"/>
      <sheetName val="010699"/>
      <sheetName val="010799"/>
      <sheetName val="010899"/>
      <sheetName val="010999"/>
      <sheetName val="011099"/>
      <sheetName val="011199"/>
      <sheetName val="newba121698keepkeep"/>
      <sheetName val="120198"/>
      <sheetName val="120298"/>
      <sheetName val="120398"/>
      <sheetName val="120498"/>
      <sheetName val="120598"/>
      <sheetName val="120698"/>
      <sheetName val="120798"/>
      <sheetName val="120898"/>
      <sheetName val="120998"/>
      <sheetName val="121098"/>
      <sheetName val="121198"/>
      <sheetName val="121298"/>
      <sheetName val="121398"/>
      <sheetName val="121498"/>
      <sheetName val="121598"/>
      <sheetName val="121698"/>
      <sheetName val="121798"/>
      <sheetName val="121898"/>
      <sheetName val="121998"/>
      <sheetName val="122098"/>
      <sheetName val="122198"/>
      <sheetName val="122298"/>
      <sheetName val="122398"/>
      <sheetName val="122498"/>
      <sheetName val="testtestKeepthis111"/>
      <sheetName val="011299"/>
      <sheetName val="011399"/>
      <sheetName val="011499"/>
      <sheetName val="011599"/>
      <sheetName val="011699"/>
      <sheetName val="011799"/>
      <sheetName val="011899"/>
      <sheetName val="011999"/>
      <sheetName val="012099"/>
      <sheetName val="012199"/>
      <sheetName val="012299"/>
      <sheetName val="012399"/>
      <sheetName val="012499"/>
      <sheetName val="jaketest"/>
      <sheetName val="030599"/>
      <sheetName val="030699"/>
      <sheetName val="030799"/>
      <sheetName val="030899"/>
      <sheetName val="030999"/>
      <sheetName val="031099"/>
      <sheetName val="031199"/>
      <sheetName val="031299"/>
      <sheetName val="031399"/>
      <sheetName val="050399"/>
      <sheetName val="050499"/>
      <sheetName val="050599"/>
      <sheetName val="050699"/>
      <sheetName val="1107RIVERSIDE"/>
      <sheetName val="043099 RIVERSIDE"/>
      <sheetName val="050799"/>
      <sheetName val="050899"/>
      <sheetName val="050999"/>
      <sheetName val="051099"/>
      <sheetName val="060199"/>
      <sheetName val="060299"/>
      <sheetName val="060399"/>
      <sheetName val="060499"/>
      <sheetName val="060599"/>
      <sheetName val="060699"/>
      <sheetName val="060799"/>
      <sheetName val="060899"/>
      <sheetName val="060999"/>
      <sheetName val="061099"/>
      <sheetName val="061199"/>
      <sheetName val="061299"/>
      <sheetName val="061399"/>
      <sheetName val="061499"/>
      <sheetName val="061599"/>
      <sheetName val="061699"/>
      <sheetName val="061799"/>
      <sheetName val="061899"/>
      <sheetName val="061999"/>
      <sheetName val="062099"/>
      <sheetName val="062899"/>
      <sheetName val="062999"/>
      <sheetName val="063099"/>
      <sheetName val="070199"/>
      <sheetName val="070299"/>
      <sheetName val="070399"/>
      <sheetName val="070499"/>
      <sheetName val="071399"/>
      <sheetName val="071499"/>
      <sheetName val="071599"/>
      <sheetName val="071699"/>
      <sheetName val="071799"/>
      <sheetName val="07189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F3">
            <v>1004</v>
          </cell>
          <cell r="G3">
            <v>13723</v>
          </cell>
        </row>
        <row r="4">
          <cell r="F4">
            <v>1005</v>
          </cell>
          <cell r="G4">
            <v>13724</v>
          </cell>
        </row>
        <row r="5">
          <cell r="F5">
            <v>1006</v>
          </cell>
          <cell r="G5">
            <v>13725</v>
          </cell>
        </row>
        <row r="6">
          <cell r="F6">
            <v>1007</v>
          </cell>
          <cell r="G6">
            <v>13726</v>
          </cell>
        </row>
        <row r="7">
          <cell r="F7">
            <v>1008</v>
          </cell>
          <cell r="G7">
            <v>13727</v>
          </cell>
        </row>
        <row r="8">
          <cell r="F8">
            <v>1009</v>
          </cell>
          <cell r="G8">
            <v>13728</v>
          </cell>
        </row>
        <row r="9">
          <cell r="F9">
            <v>1010</v>
          </cell>
          <cell r="G9">
            <v>13729</v>
          </cell>
        </row>
        <row r="10">
          <cell r="F10">
            <v>1011</v>
          </cell>
          <cell r="G10">
            <v>13730</v>
          </cell>
        </row>
        <row r="11">
          <cell r="F11">
            <v>1012</v>
          </cell>
          <cell r="G11">
            <v>13731</v>
          </cell>
        </row>
        <row r="12">
          <cell r="F12">
            <v>1014</v>
          </cell>
          <cell r="G12">
            <v>13732</v>
          </cell>
        </row>
        <row r="13">
          <cell r="F13">
            <v>1015</v>
          </cell>
          <cell r="G13">
            <v>13733</v>
          </cell>
        </row>
        <row r="14">
          <cell r="F14">
            <v>1017</v>
          </cell>
          <cell r="G14">
            <v>13734</v>
          </cell>
        </row>
        <row r="15">
          <cell r="F15">
            <v>1018</v>
          </cell>
          <cell r="G15">
            <v>13735</v>
          </cell>
        </row>
        <row r="16">
          <cell r="F16">
            <v>1020</v>
          </cell>
          <cell r="G16">
            <v>13736</v>
          </cell>
        </row>
        <row r="17">
          <cell r="F17">
            <v>1021</v>
          </cell>
          <cell r="G17">
            <v>13737</v>
          </cell>
        </row>
        <row r="18">
          <cell r="F18">
            <v>1022</v>
          </cell>
          <cell r="G18">
            <v>13738</v>
          </cell>
        </row>
        <row r="19">
          <cell r="F19">
            <v>1024</v>
          </cell>
          <cell r="G19">
            <v>13739</v>
          </cell>
        </row>
        <row r="20">
          <cell r="F20">
            <v>1029</v>
          </cell>
          <cell r="G20">
            <v>13741</v>
          </cell>
        </row>
        <row r="21">
          <cell r="F21">
            <v>1068</v>
          </cell>
          <cell r="G21">
            <v>13742</v>
          </cell>
        </row>
        <row r="22">
          <cell r="F22">
            <v>1088</v>
          </cell>
          <cell r="G22">
            <v>13743</v>
          </cell>
        </row>
        <row r="23">
          <cell r="F23">
            <v>1107</v>
          </cell>
          <cell r="G23">
            <v>13744</v>
          </cell>
        </row>
        <row r="24">
          <cell r="F24">
            <v>1127</v>
          </cell>
          <cell r="G24">
            <v>13745</v>
          </cell>
        </row>
        <row r="25">
          <cell r="F25">
            <v>1147</v>
          </cell>
          <cell r="G25">
            <v>13746</v>
          </cell>
        </row>
        <row r="26">
          <cell r="F26">
            <v>1167</v>
          </cell>
          <cell r="G26">
            <v>13747</v>
          </cell>
        </row>
        <row r="27">
          <cell r="F27">
            <v>1187</v>
          </cell>
          <cell r="G27">
            <v>13749</v>
          </cell>
        </row>
        <row r="28">
          <cell r="F28">
            <v>1188</v>
          </cell>
          <cell r="G28">
            <v>13750</v>
          </cell>
        </row>
        <row r="29">
          <cell r="F29">
            <v>1207</v>
          </cell>
          <cell r="G29">
            <v>13751</v>
          </cell>
        </row>
        <row r="30">
          <cell r="F30">
            <v>1227</v>
          </cell>
          <cell r="G30">
            <v>13752</v>
          </cell>
        </row>
        <row r="31">
          <cell r="F31">
            <v>1247</v>
          </cell>
          <cell r="G31">
            <v>13753</v>
          </cell>
        </row>
        <row r="32">
          <cell r="F32">
            <v>1249</v>
          </cell>
          <cell r="G32">
            <v>13754</v>
          </cell>
        </row>
        <row r="33">
          <cell r="F33">
            <v>1308</v>
          </cell>
          <cell r="G33">
            <v>13755</v>
          </cell>
        </row>
        <row r="34">
          <cell r="F34">
            <v>1708</v>
          </cell>
          <cell r="G34">
            <v>13756</v>
          </cell>
        </row>
        <row r="35">
          <cell r="F35">
            <v>1868</v>
          </cell>
          <cell r="G35">
            <v>13757</v>
          </cell>
        </row>
        <row r="36">
          <cell r="F36">
            <v>1869</v>
          </cell>
          <cell r="G36">
            <v>13758</v>
          </cell>
        </row>
        <row r="37">
          <cell r="F37">
            <v>2149</v>
          </cell>
          <cell r="G37">
            <v>13759</v>
          </cell>
        </row>
        <row r="38">
          <cell r="F38">
            <v>1168</v>
          </cell>
          <cell r="G38">
            <v>13748</v>
          </cell>
        </row>
        <row r="39">
          <cell r="F39">
            <v>1026</v>
          </cell>
          <cell r="G39">
            <v>13740</v>
          </cell>
        </row>
        <row r="40">
          <cell r="F40" t="str">
            <v>Grand Total</v>
          </cell>
          <cell r="G40">
            <v>13723</v>
          </cell>
        </row>
        <row r="41">
          <cell r="F41" t="str">
            <v>Grand Total</v>
          </cell>
          <cell r="G41">
            <v>12520</v>
          </cell>
        </row>
        <row r="42">
          <cell r="F42">
            <v>1026</v>
          </cell>
          <cell r="G42">
            <v>12657</v>
          </cell>
        </row>
        <row r="43">
          <cell r="F43" t="str">
            <v>Grand Total</v>
          </cell>
          <cell r="G43">
            <v>12639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/>
      <sheetData sheetId="199"/>
      <sheetData sheetId="200"/>
      <sheetData sheetId="201"/>
      <sheetData sheetId="202"/>
      <sheetData sheetId="20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 by default oct00 - Feb03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1699"/>
      <sheetName val="061799"/>
      <sheetName val="061899"/>
      <sheetName val="061999"/>
      <sheetName val="062099"/>
      <sheetName val="062199RETRO"/>
      <sheetName val="062199"/>
      <sheetName val="062299"/>
      <sheetName val="062299RETRO "/>
      <sheetName val="062399"/>
      <sheetName val="062399RETRO "/>
      <sheetName val="062499"/>
      <sheetName val="062499RETRO"/>
      <sheetName val="062599"/>
      <sheetName val="062599RETRO"/>
      <sheetName val="062699"/>
      <sheetName val="062699RETRO"/>
      <sheetName val="062799"/>
      <sheetName val="062799RETRO"/>
      <sheetName val="062899"/>
      <sheetName val="062999"/>
      <sheetName val="06309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2">
          <cell r="N32">
            <v>1</v>
          </cell>
          <cell r="O32">
            <v>0</v>
          </cell>
        </row>
        <row r="33">
          <cell r="N33">
            <v>2</v>
          </cell>
          <cell r="O33">
            <v>-136.81826044362293</v>
          </cell>
        </row>
        <row r="34">
          <cell r="N34">
            <v>3</v>
          </cell>
          <cell r="O34">
            <v>38.27232442144178</v>
          </cell>
        </row>
        <row r="35">
          <cell r="N35">
            <v>4</v>
          </cell>
          <cell r="O35">
            <v>-23.558378879110702</v>
          </cell>
        </row>
        <row r="36">
          <cell r="N36">
            <v>5</v>
          </cell>
          <cell r="O36">
            <v>0</v>
          </cell>
        </row>
        <row r="37">
          <cell r="N37">
            <v>6</v>
          </cell>
          <cell r="O37">
            <v>55.525753530769229</v>
          </cell>
        </row>
        <row r="38">
          <cell r="N38">
            <v>7</v>
          </cell>
          <cell r="O38">
            <v>-96.261684972391777</v>
          </cell>
        </row>
        <row r="39">
          <cell r="N39">
            <v>8</v>
          </cell>
          <cell r="O39">
            <v>-538.20153987473907</v>
          </cell>
        </row>
        <row r="40">
          <cell r="N40">
            <v>9</v>
          </cell>
          <cell r="O40">
            <v>-567.01305184237469</v>
          </cell>
        </row>
        <row r="41">
          <cell r="N41">
            <v>10</v>
          </cell>
          <cell r="O41">
            <v>-92.193917560321722</v>
          </cell>
        </row>
        <row r="42">
          <cell r="N42">
            <v>11</v>
          </cell>
          <cell r="O42">
            <v>-141.85688865046103</v>
          </cell>
        </row>
        <row r="43">
          <cell r="N43">
            <v>12</v>
          </cell>
          <cell r="O43">
            <v>-363.51217012265317</v>
          </cell>
        </row>
        <row r="44">
          <cell r="N44">
            <v>13</v>
          </cell>
          <cell r="O44">
            <v>-404.58851760509549</v>
          </cell>
        </row>
        <row r="45">
          <cell r="N45">
            <v>14</v>
          </cell>
          <cell r="O45">
            <v>-717.4421469576364</v>
          </cell>
        </row>
        <row r="46">
          <cell r="N46">
            <v>15</v>
          </cell>
          <cell r="O46">
            <v>-450.95437890974085</v>
          </cell>
        </row>
        <row r="47">
          <cell r="N47">
            <v>16</v>
          </cell>
          <cell r="O47">
            <v>-766.73062611806802</v>
          </cell>
        </row>
        <row r="48">
          <cell r="N48">
            <v>17</v>
          </cell>
          <cell r="O48">
            <v>-1086.926755226297</v>
          </cell>
        </row>
        <row r="49">
          <cell r="N49">
            <v>18</v>
          </cell>
          <cell r="O49">
            <v>-283.20879817713001</v>
          </cell>
        </row>
        <row r="50">
          <cell r="N50">
            <v>19</v>
          </cell>
          <cell r="O50">
            <v>-784.19871562499998</v>
          </cell>
        </row>
        <row r="51">
          <cell r="N51">
            <v>20</v>
          </cell>
          <cell r="O51">
            <v>-735.7773673345597</v>
          </cell>
        </row>
        <row r="52">
          <cell r="N52">
            <v>21</v>
          </cell>
          <cell r="O52">
            <v>-490.05558603491272</v>
          </cell>
        </row>
        <row r="53">
          <cell r="N53">
            <v>22</v>
          </cell>
          <cell r="O53">
            <v>-408.71906658192955</v>
          </cell>
        </row>
        <row r="54">
          <cell r="N54">
            <v>23</v>
          </cell>
          <cell r="O54">
            <v>-238.89178483195496</v>
          </cell>
        </row>
        <row r="55">
          <cell r="N55">
            <v>24</v>
          </cell>
          <cell r="O55">
            <v>-573.34182712685936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 FILE"/>
      <sheetName val="SS_BA_SN"/>
      <sheetName val="Option B"/>
      <sheetName val="Original OSMOSIS sheet"/>
      <sheetName val="Walloff"/>
      <sheetName val="Duplicate Record Check"/>
      <sheetName val="Records to be Pushed"/>
      <sheetName val="Sheet1"/>
      <sheetName val="MHAP_SS_OOS "/>
      <sheetName val="Validation"/>
      <sheetName val="Sheet2"/>
    </sheetNames>
    <sheetDataSet>
      <sheetData sheetId="0" refreshError="1"/>
      <sheetData sheetId="1">
        <row r="1">
          <cell r="A1" t="str">
            <v>BUS_ASSOC_ID</v>
          </cell>
          <cell r="B1" t="str">
            <v>SHORT_NAME</v>
          </cell>
        </row>
        <row r="2">
          <cell r="A2">
            <v>1004</v>
          </cell>
          <cell r="B2" t="str">
            <v>ESRC</v>
          </cell>
        </row>
        <row r="3">
          <cell r="A3">
            <v>1005</v>
          </cell>
          <cell r="B3" t="str">
            <v>EPMI</v>
          </cell>
        </row>
        <row r="4">
          <cell r="A4">
            <v>1006</v>
          </cell>
          <cell r="B4" t="str">
            <v>PAC1</v>
          </cell>
        </row>
        <row r="5">
          <cell r="A5">
            <v>1007</v>
          </cell>
          <cell r="B5" t="str">
            <v>SDGE</v>
          </cell>
        </row>
        <row r="6">
          <cell r="A6">
            <v>1008</v>
          </cell>
          <cell r="B6" t="str">
            <v>VERN</v>
          </cell>
        </row>
        <row r="7">
          <cell r="A7">
            <v>1009</v>
          </cell>
          <cell r="B7" t="str">
            <v>LGE1</v>
          </cell>
        </row>
        <row r="8">
          <cell r="A8">
            <v>1010</v>
          </cell>
          <cell r="B8" t="str">
            <v>NCPA</v>
          </cell>
        </row>
        <row r="9">
          <cell r="A9">
            <v>1011</v>
          </cell>
          <cell r="B9" t="str">
            <v>APS1</v>
          </cell>
        </row>
        <row r="10">
          <cell r="A10">
            <v>1012</v>
          </cell>
          <cell r="B10" t="str">
            <v>SRP1</v>
          </cell>
        </row>
        <row r="11">
          <cell r="A11">
            <v>1013</v>
          </cell>
          <cell r="B11" t="str">
            <v>VGE1</v>
          </cell>
        </row>
        <row r="12">
          <cell r="A12">
            <v>1014</v>
          </cell>
          <cell r="B12" t="str">
            <v>SCE1</v>
          </cell>
        </row>
        <row r="13">
          <cell r="A13">
            <v>1015</v>
          </cell>
          <cell r="B13" t="str">
            <v>PGAE</v>
          </cell>
        </row>
        <row r="14">
          <cell r="A14">
            <v>1016</v>
          </cell>
          <cell r="B14" t="str">
            <v>PORT</v>
          </cell>
        </row>
        <row r="15">
          <cell r="A15">
            <v>1017</v>
          </cell>
          <cell r="B15" t="str">
            <v>PGES</v>
          </cell>
        </row>
        <row r="16">
          <cell r="A16">
            <v>1018</v>
          </cell>
          <cell r="B16" t="str">
            <v>MPTM</v>
          </cell>
        </row>
        <row r="17">
          <cell r="A17">
            <v>1019</v>
          </cell>
          <cell r="B17" t="str">
            <v>CPX1</v>
          </cell>
        </row>
        <row r="18">
          <cell r="A18">
            <v>1020</v>
          </cell>
          <cell r="B18" t="str">
            <v>APX1</v>
          </cell>
        </row>
        <row r="19">
          <cell r="A19">
            <v>1021</v>
          </cell>
          <cell r="B19" t="str">
            <v>DETM</v>
          </cell>
        </row>
        <row r="20">
          <cell r="A20">
            <v>1022</v>
          </cell>
          <cell r="B20" t="str">
            <v>SETC</v>
          </cell>
        </row>
        <row r="21">
          <cell r="A21">
            <v>1023</v>
          </cell>
          <cell r="B21" t="str">
            <v>CAPP</v>
          </cell>
        </row>
        <row r="22">
          <cell r="A22">
            <v>1024</v>
          </cell>
          <cell r="B22" t="str">
            <v>ECH1</v>
          </cell>
        </row>
        <row r="23">
          <cell r="A23">
            <v>1025</v>
          </cell>
          <cell r="B23" t="str">
            <v>IEP1</v>
          </cell>
        </row>
        <row r="24">
          <cell r="A24">
            <v>1026</v>
          </cell>
          <cell r="B24" t="str">
            <v>SCEM</v>
          </cell>
        </row>
        <row r="25">
          <cell r="A25">
            <v>1029</v>
          </cell>
          <cell r="B25" t="str">
            <v>SCL1</v>
          </cell>
        </row>
        <row r="26">
          <cell r="A26">
            <v>1030</v>
          </cell>
          <cell r="B26" t="str">
            <v>EEI1</v>
          </cell>
        </row>
        <row r="27">
          <cell r="A27">
            <v>1067</v>
          </cell>
          <cell r="B27" t="str">
            <v>PRM1</v>
          </cell>
        </row>
        <row r="28">
          <cell r="A28">
            <v>1068</v>
          </cell>
          <cell r="B28" t="str">
            <v>NES1</v>
          </cell>
        </row>
        <row r="29">
          <cell r="A29">
            <v>1088</v>
          </cell>
          <cell r="B29" t="str">
            <v>CDWR</v>
          </cell>
        </row>
        <row r="30">
          <cell r="A30">
            <v>1107</v>
          </cell>
          <cell r="B30" t="str">
            <v>RVSD</v>
          </cell>
        </row>
        <row r="31">
          <cell r="A31">
            <v>1127</v>
          </cell>
          <cell r="B31" t="str">
            <v>WAMP</v>
          </cell>
        </row>
        <row r="32">
          <cell r="A32">
            <v>1147</v>
          </cell>
          <cell r="B32" t="str">
            <v>COTP</v>
          </cell>
        </row>
        <row r="33">
          <cell r="A33">
            <v>1167</v>
          </cell>
          <cell r="B33" t="str">
            <v>WESC</v>
          </cell>
        </row>
        <row r="34">
          <cell r="A34">
            <v>1168</v>
          </cell>
          <cell r="B34" t="str">
            <v>CPS1</v>
          </cell>
        </row>
        <row r="35">
          <cell r="A35">
            <v>1187</v>
          </cell>
          <cell r="B35" t="str">
            <v>TO01</v>
          </cell>
        </row>
        <row r="36">
          <cell r="A36">
            <v>1188</v>
          </cell>
          <cell r="B36" t="str">
            <v>TO02</v>
          </cell>
        </row>
        <row r="37">
          <cell r="A37">
            <v>1189</v>
          </cell>
          <cell r="B37" t="str">
            <v>LDWP</v>
          </cell>
        </row>
        <row r="38">
          <cell r="A38">
            <v>1207</v>
          </cell>
          <cell r="B38" t="str">
            <v>TO03</v>
          </cell>
        </row>
        <row r="39">
          <cell r="A39">
            <v>1227</v>
          </cell>
          <cell r="B39" t="str">
            <v>BPA1</v>
          </cell>
        </row>
        <row r="40">
          <cell r="A40">
            <v>1247</v>
          </cell>
          <cell r="B40" t="str">
            <v>PXC1</v>
          </cell>
        </row>
        <row r="41">
          <cell r="A41">
            <v>1249</v>
          </cell>
          <cell r="B41" t="str">
            <v>IEPI</v>
          </cell>
        </row>
        <row r="42">
          <cell r="A42">
            <v>1267</v>
          </cell>
          <cell r="B42" t="str">
            <v>MDAS</v>
          </cell>
        </row>
        <row r="43">
          <cell r="A43">
            <v>1268</v>
          </cell>
          <cell r="B43" t="str">
            <v>SCE2</v>
          </cell>
        </row>
        <row r="44">
          <cell r="A44">
            <v>1308</v>
          </cell>
          <cell r="B44" t="str">
            <v>MID1</v>
          </cell>
        </row>
        <row r="45">
          <cell r="A45">
            <v>1348</v>
          </cell>
          <cell r="B45" t="str">
            <v>RMR3</v>
          </cell>
        </row>
        <row r="46">
          <cell r="A46">
            <v>1349</v>
          </cell>
          <cell r="B46" t="str">
            <v>RMR4</v>
          </cell>
        </row>
        <row r="47">
          <cell r="A47">
            <v>1350</v>
          </cell>
          <cell r="B47" t="str">
            <v>RMR5</v>
          </cell>
        </row>
        <row r="48">
          <cell r="A48">
            <v>1351</v>
          </cell>
          <cell r="B48" t="str">
            <v>RMR1</v>
          </cell>
        </row>
        <row r="49">
          <cell r="A49">
            <v>1352</v>
          </cell>
          <cell r="B49" t="str">
            <v>RMR2</v>
          </cell>
        </row>
        <row r="50">
          <cell r="A50">
            <v>1369</v>
          </cell>
          <cell r="B50" t="str">
            <v>RMR6</v>
          </cell>
        </row>
        <row r="51">
          <cell r="A51">
            <v>1388</v>
          </cell>
          <cell r="B51" t="str">
            <v>RMR7</v>
          </cell>
        </row>
        <row r="52">
          <cell r="A52">
            <v>1448</v>
          </cell>
          <cell r="B52" t="str">
            <v>PNM1</v>
          </cell>
        </row>
        <row r="53">
          <cell r="A53">
            <v>1488</v>
          </cell>
          <cell r="B53" t="str">
            <v>TEP1</v>
          </cell>
        </row>
        <row r="54">
          <cell r="A54">
            <v>1528</v>
          </cell>
          <cell r="B54" t="str">
            <v>BCHA</v>
          </cell>
        </row>
        <row r="55">
          <cell r="A55">
            <v>1548</v>
          </cell>
          <cell r="B55" t="str">
            <v>RMR21</v>
          </cell>
        </row>
        <row r="56">
          <cell r="A56">
            <v>1588</v>
          </cell>
          <cell r="B56" t="str">
            <v>HFET</v>
          </cell>
        </row>
        <row r="57">
          <cell r="A57">
            <v>1608</v>
          </cell>
          <cell r="B57" t="str">
            <v>DOPD</v>
          </cell>
        </row>
        <row r="58">
          <cell r="A58">
            <v>1628</v>
          </cell>
          <cell r="B58" t="str">
            <v>GLEN</v>
          </cell>
        </row>
        <row r="59">
          <cell r="A59">
            <v>1630</v>
          </cell>
          <cell r="B59" t="str">
            <v>SNCL</v>
          </cell>
        </row>
        <row r="60">
          <cell r="A60">
            <v>1648</v>
          </cell>
          <cell r="B60" t="str">
            <v>AEI1</v>
          </cell>
        </row>
        <row r="61">
          <cell r="A61">
            <v>1668</v>
          </cell>
          <cell r="B61" t="str">
            <v>IPC1</v>
          </cell>
        </row>
        <row r="62">
          <cell r="A62">
            <v>1669</v>
          </cell>
          <cell r="B62" t="str">
            <v>WWPC</v>
          </cell>
        </row>
        <row r="63">
          <cell r="A63">
            <v>1688</v>
          </cell>
          <cell r="B63" t="str">
            <v>PASA</v>
          </cell>
        </row>
        <row r="64">
          <cell r="A64">
            <v>1708</v>
          </cell>
          <cell r="B64" t="str">
            <v>ANHM</v>
          </cell>
        </row>
        <row r="65">
          <cell r="A65">
            <v>1749</v>
          </cell>
          <cell r="B65" t="str">
            <v>TACC</v>
          </cell>
        </row>
        <row r="66">
          <cell r="A66">
            <v>1750</v>
          </cell>
          <cell r="B66" t="str">
            <v>NEVP</v>
          </cell>
        </row>
        <row r="67">
          <cell r="A67">
            <v>1769</v>
          </cell>
          <cell r="B67" t="str">
            <v>TCL1</v>
          </cell>
        </row>
        <row r="68">
          <cell r="A68">
            <v>1770</v>
          </cell>
          <cell r="B68" t="str">
            <v>WALC</v>
          </cell>
        </row>
        <row r="69">
          <cell r="A69">
            <v>1848</v>
          </cell>
          <cell r="B69" t="str">
            <v>WSCC</v>
          </cell>
        </row>
        <row r="70">
          <cell r="A70">
            <v>1868</v>
          </cell>
          <cell r="B70" t="str">
            <v>AZUA</v>
          </cell>
        </row>
        <row r="71">
          <cell r="A71">
            <v>1869</v>
          </cell>
          <cell r="B71" t="str">
            <v>BAN1</v>
          </cell>
        </row>
        <row r="72">
          <cell r="A72">
            <v>1889</v>
          </cell>
          <cell r="B72" t="str">
            <v>BPA2</v>
          </cell>
        </row>
        <row r="73">
          <cell r="A73">
            <v>1890</v>
          </cell>
          <cell r="B73" t="str">
            <v>APS2</v>
          </cell>
        </row>
        <row r="74">
          <cell r="A74">
            <v>1908</v>
          </cell>
          <cell r="B74" t="str">
            <v>LAWP</v>
          </cell>
        </row>
        <row r="75">
          <cell r="A75">
            <v>1909</v>
          </cell>
          <cell r="B75" t="str">
            <v>APX2</v>
          </cell>
        </row>
        <row r="76">
          <cell r="A76">
            <v>1910</v>
          </cell>
          <cell r="B76" t="str">
            <v>AEI2</v>
          </cell>
        </row>
        <row r="77">
          <cell r="A77">
            <v>1911</v>
          </cell>
          <cell r="B77" t="str">
            <v>BFP2</v>
          </cell>
        </row>
        <row r="78">
          <cell r="A78">
            <v>1912</v>
          </cell>
          <cell r="B78" t="str">
            <v>CPPB</v>
          </cell>
        </row>
        <row r="79">
          <cell r="A79">
            <v>1913</v>
          </cell>
          <cell r="B79" t="str">
            <v>CP01</v>
          </cell>
        </row>
        <row r="80">
          <cell r="A80">
            <v>1928</v>
          </cell>
          <cell r="B80" t="str">
            <v>CPS2</v>
          </cell>
        </row>
        <row r="81">
          <cell r="A81">
            <v>1929</v>
          </cell>
          <cell r="B81" t="str">
            <v>ANH2</v>
          </cell>
        </row>
        <row r="82">
          <cell r="A82">
            <v>1930</v>
          </cell>
          <cell r="B82" t="str">
            <v>RVS2</v>
          </cell>
        </row>
        <row r="83">
          <cell r="A83">
            <v>1931</v>
          </cell>
          <cell r="B83" t="str">
            <v>VER2</v>
          </cell>
        </row>
        <row r="84">
          <cell r="A84">
            <v>1932</v>
          </cell>
          <cell r="B84" t="str">
            <v>DWR2</v>
          </cell>
        </row>
        <row r="85">
          <cell r="A85">
            <v>1933</v>
          </cell>
          <cell r="B85" t="str">
            <v>DE02</v>
          </cell>
        </row>
        <row r="86">
          <cell r="A86">
            <v>1934</v>
          </cell>
          <cell r="B86" t="str">
            <v>DECH</v>
          </cell>
        </row>
        <row r="87">
          <cell r="A87">
            <v>1935</v>
          </cell>
          <cell r="B87" t="str">
            <v>ESR2</v>
          </cell>
        </row>
        <row r="88">
          <cell r="A88">
            <v>1936</v>
          </cell>
          <cell r="B88" t="str">
            <v>EEI2</v>
          </cell>
        </row>
        <row r="89">
          <cell r="A89">
            <v>1937</v>
          </cell>
          <cell r="B89" t="str">
            <v>EES2</v>
          </cell>
        </row>
        <row r="90">
          <cell r="A90">
            <v>1938</v>
          </cell>
          <cell r="B90" t="str">
            <v>EPM2</v>
          </cell>
        </row>
        <row r="91">
          <cell r="A91">
            <v>1939</v>
          </cell>
          <cell r="B91" t="str">
            <v>IEP2</v>
          </cell>
        </row>
        <row r="92">
          <cell r="A92">
            <v>1940</v>
          </cell>
          <cell r="B92" t="str">
            <v>LGE2</v>
          </cell>
        </row>
        <row r="93">
          <cell r="A93">
            <v>1941</v>
          </cell>
          <cell r="B93" t="str">
            <v>MSC2</v>
          </cell>
        </row>
        <row r="94">
          <cell r="A94">
            <v>1942</v>
          </cell>
          <cell r="B94" t="str">
            <v>MID2</v>
          </cell>
        </row>
        <row r="95">
          <cell r="A95">
            <v>1943</v>
          </cell>
          <cell r="B95" t="str">
            <v>MPC2</v>
          </cell>
        </row>
        <row r="96">
          <cell r="A96">
            <v>1944</v>
          </cell>
          <cell r="B96" t="str">
            <v>NCP2</v>
          </cell>
        </row>
        <row r="97">
          <cell r="A97">
            <v>1945</v>
          </cell>
          <cell r="B97" t="str">
            <v>NES2</v>
          </cell>
        </row>
        <row r="98">
          <cell r="A98">
            <v>1946</v>
          </cell>
          <cell r="B98" t="str">
            <v>PAC2</v>
          </cell>
        </row>
        <row r="99">
          <cell r="A99">
            <v>1947</v>
          </cell>
          <cell r="B99" t="str">
            <v>PGE2</v>
          </cell>
        </row>
        <row r="100">
          <cell r="A100">
            <v>1948</v>
          </cell>
          <cell r="B100" t="str">
            <v>PGS2</v>
          </cell>
        </row>
        <row r="101">
          <cell r="A101">
            <v>1949</v>
          </cell>
          <cell r="B101" t="str">
            <v>POR2</v>
          </cell>
        </row>
        <row r="102">
          <cell r="A102">
            <v>1950</v>
          </cell>
          <cell r="B102" t="str">
            <v>PRM2</v>
          </cell>
        </row>
        <row r="103">
          <cell r="A103">
            <v>1951</v>
          </cell>
          <cell r="B103" t="str">
            <v>SMD2</v>
          </cell>
        </row>
        <row r="104">
          <cell r="A104">
            <v>1952</v>
          </cell>
          <cell r="B104" t="str">
            <v>SRP2</v>
          </cell>
        </row>
        <row r="105">
          <cell r="A105">
            <v>1953</v>
          </cell>
          <cell r="B105" t="str">
            <v>SDG2</v>
          </cell>
        </row>
        <row r="106">
          <cell r="A106">
            <v>1954</v>
          </cell>
          <cell r="B106" t="str">
            <v>SCL2</v>
          </cell>
        </row>
        <row r="107">
          <cell r="A107">
            <v>1955</v>
          </cell>
          <cell r="B107" t="str">
            <v>SE02</v>
          </cell>
        </row>
        <row r="108">
          <cell r="A108">
            <v>1956</v>
          </cell>
          <cell r="B108" t="str">
            <v>SPP2</v>
          </cell>
        </row>
        <row r="109">
          <cell r="A109">
            <v>1957</v>
          </cell>
          <cell r="B109" t="str">
            <v>SCE3</v>
          </cell>
        </row>
        <row r="110">
          <cell r="A110">
            <v>1958</v>
          </cell>
          <cell r="B110" t="str">
            <v>SEM2</v>
          </cell>
        </row>
        <row r="111">
          <cell r="A111">
            <v>1968</v>
          </cell>
          <cell r="B111" t="str">
            <v>SCG1</v>
          </cell>
        </row>
        <row r="112">
          <cell r="A112">
            <v>1969</v>
          </cell>
          <cell r="B112" t="str">
            <v>SDR2</v>
          </cell>
        </row>
        <row r="113">
          <cell r="A113">
            <v>1970</v>
          </cell>
          <cell r="B113" t="str">
            <v>TNAG</v>
          </cell>
        </row>
        <row r="114">
          <cell r="A114">
            <v>1971</v>
          </cell>
          <cell r="B114" t="str">
            <v>VGE2</v>
          </cell>
        </row>
        <row r="115">
          <cell r="A115">
            <v>1972</v>
          </cell>
          <cell r="B115" t="str">
            <v>WAPA</v>
          </cell>
        </row>
        <row r="116">
          <cell r="A116">
            <v>1973</v>
          </cell>
          <cell r="B116" t="str">
            <v>WLM1</v>
          </cell>
        </row>
        <row r="117">
          <cell r="A117">
            <v>1974</v>
          </cell>
          <cell r="B117" t="str">
            <v>WE02</v>
          </cell>
        </row>
        <row r="118">
          <cell r="A118">
            <v>1988</v>
          </cell>
          <cell r="B118" t="str">
            <v>BCP2</v>
          </cell>
        </row>
        <row r="119">
          <cell r="A119">
            <v>2008</v>
          </cell>
          <cell r="B119" t="str">
            <v>COR3</v>
          </cell>
        </row>
        <row r="120">
          <cell r="A120">
            <v>2028</v>
          </cell>
          <cell r="B120" t="str">
            <v>COA3</v>
          </cell>
        </row>
        <row r="121">
          <cell r="A121">
            <v>2029</v>
          </cell>
          <cell r="B121" t="str">
            <v>LGE3</v>
          </cell>
        </row>
        <row r="122">
          <cell r="A122">
            <v>2030</v>
          </cell>
          <cell r="B122" t="str">
            <v>NCA3</v>
          </cell>
        </row>
        <row r="123">
          <cell r="A123">
            <v>2031</v>
          </cell>
          <cell r="B123" t="str">
            <v>SCE4</v>
          </cell>
        </row>
        <row r="124">
          <cell r="A124">
            <v>2032</v>
          </cell>
          <cell r="B124" t="str">
            <v>CPP3</v>
          </cell>
        </row>
        <row r="125">
          <cell r="A125">
            <v>2033</v>
          </cell>
          <cell r="B125" t="str">
            <v>VGE3</v>
          </cell>
        </row>
        <row r="126">
          <cell r="A126">
            <v>2048</v>
          </cell>
          <cell r="B126" t="str">
            <v>CDR3</v>
          </cell>
        </row>
        <row r="127">
          <cell r="A127">
            <v>2049</v>
          </cell>
          <cell r="B127" t="str">
            <v>WAP3</v>
          </cell>
        </row>
        <row r="128">
          <cell r="A128">
            <v>2068</v>
          </cell>
          <cell r="B128" t="str">
            <v>CPX2</v>
          </cell>
        </row>
        <row r="129">
          <cell r="A129">
            <v>2069</v>
          </cell>
          <cell r="B129" t="str">
            <v>CAB1</v>
          </cell>
        </row>
        <row r="130">
          <cell r="A130">
            <v>2070</v>
          </cell>
          <cell r="B130" t="str">
            <v>TR01</v>
          </cell>
        </row>
        <row r="131">
          <cell r="A131">
            <v>2071</v>
          </cell>
          <cell r="B131" t="str">
            <v>MPC1</v>
          </cell>
        </row>
        <row r="132">
          <cell r="A132">
            <v>2072</v>
          </cell>
          <cell r="B132" t="str">
            <v>CP02</v>
          </cell>
        </row>
        <row r="133">
          <cell r="A133">
            <v>2073</v>
          </cell>
          <cell r="B133" t="str">
            <v>HET1</v>
          </cell>
        </row>
        <row r="134">
          <cell r="A134">
            <v>2074</v>
          </cell>
          <cell r="B134" t="str">
            <v>APSC</v>
          </cell>
        </row>
        <row r="135">
          <cell r="A135">
            <v>2088</v>
          </cell>
          <cell r="B135" t="str">
            <v>SET3</v>
          </cell>
        </row>
        <row r="136">
          <cell r="A136">
            <v>2089</v>
          </cell>
          <cell r="B136" t="str">
            <v>TIR3</v>
          </cell>
        </row>
        <row r="137">
          <cell r="A137">
            <v>2108</v>
          </cell>
          <cell r="B137" t="str">
            <v>TRP1</v>
          </cell>
        </row>
        <row r="138">
          <cell r="A138">
            <v>2149</v>
          </cell>
          <cell r="B138" t="str">
            <v>AQPC</v>
          </cell>
        </row>
        <row r="139">
          <cell r="A139">
            <v>2168</v>
          </cell>
          <cell r="B139" t="str">
            <v>SCRW</v>
          </cell>
        </row>
        <row r="140">
          <cell r="A140">
            <v>2188</v>
          </cell>
          <cell r="B140" t="str">
            <v>PGEC</v>
          </cell>
        </row>
        <row r="141">
          <cell r="A141">
            <v>2208</v>
          </cell>
          <cell r="B141" t="str">
            <v>MID3</v>
          </cell>
        </row>
        <row r="142">
          <cell r="A142">
            <v>2289</v>
          </cell>
          <cell r="B142" t="str">
            <v>EPPS</v>
          </cell>
        </row>
        <row r="143">
          <cell r="A143">
            <v>2308</v>
          </cell>
          <cell r="B143" t="str">
            <v>RMR 20</v>
          </cell>
        </row>
        <row r="144">
          <cell r="A144">
            <v>2309</v>
          </cell>
          <cell r="B144" t="str">
            <v>RMR50</v>
          </cell>
        </row>
        <row r="145">
          <cell r="A145">
            <v>2310</v>
          </cell>
          <cell r="B145" t="str">
            <v>RMR51</v>
          </cell>
        </row>
        <row r="146">
          <cell r="A146">
            <v>2369</v>
          </cell>
          <cell r="B146" t="str">
            <v>EESI</v>
          </cell>
        </row>
        <row r="147">
          <cell r="A147">
            <v>2408</v>
          </cell>
          <cell r="B147" t="str">
            <v>AEPS</v>
          </cell>
        </row>
        <row r="148">
          <cell r="A148">
            <v>2429</v>
          </cell>
          <cell r="B148" t="str">
            <v>MIEC</v>
          </cell>
        </row>
        <row r="149">
          <cell r="A149">
            <v>2509</v>
          </cell>
          <cell r="B149" t="str">
            <v>EMMT</v>
          </cell>
        </row>
        <row r="150">
          <cell r="A150">
            <v>2531</v>
          </cell>
          <cell r="B150" t="str">
            <v>PWC2</v>
          </cell>
        </row>
        <row r="151">
          <cell r="A151">
            <v>2532</v>
          </cell>
          <cell r="B151" t="str">
            <v>GPP2</v>
          </cell>
        </row>
        <row r="152">
          <cell r="A152">
            <v>2533</v>
          </cell>
          <cell r="B152" t="str">
            <v>UCD2</v>
          </cell>
        </row>
        <row r="153">
          <cell r="A153">
            <v>2534</v>
          </cell>
          <cell r="B153" t="str">
            <v>EPPS2</v>
          </cell>
        </row>
        <row r="154">
          <cell r="A154">
            <v>2468</v>
          </cell>
          <cell r="B154" t="str">
            <v>ACN2</v>
          </cell>
        </row>
        <row r="155">
          <cell r="A155">
            <v>2535</v>
          </cell>
          <cell r="B155" t="str">
            <v>PETM2</v>
          </cell>
        </row>
        <row r="156">
          <cell r="A156">
            <v>2551</v>
          </cell>
          <cell r="B156" t="str">
            <v>AE02</v>
          </cell>
        </row>
        <row r="157">
          <cell r="A157">
            <v>2552</v>
          </cell>
          <cell r="B157" t="str">
            <v>BEI2</v>
          </cell>
        </row>
        <row r="158">
          <cell r="A158">
            <v>2571</v>
          </cell>
          <cell r="B158" t="str">
            <v>RMR22</v>
          </cell>
        </row>
        <row r="159">
          <cell r="A159">
            <v>2572</v>
          </cell>
          <cell r="B159" t="str">
            <v>RMR23</v>
          </cell>
        </row>
        <row r="160">
          <cell r="A160">
            <v>2590</v>
          </cell>
          <cell r="B160" t="str">
            <v>EPE1</v>
          </cell>
        </row>
        <row r="161">
          <cell r="A161">
            <v>2650</v>
          </cell>
          <cell r="B161" t="str">
            <v>NCA2</v>
          </cell>
        </row>
        <row r="162">
          <cell r="A162">
            <v>2671</v>
          </cell>
          <cell r="B162" t="str">
            <v>MIEC2</v>
          </cell>
        </row>
        <row r="163">
          <cell r="A163">
            <v>2673</v>
          </cell>
          <cell r="B163" t="str">
            <v>SCG2</v>
          </cell>
        </row>
        <row r="164">
          <cell r="A164">
            <v>2674</v>
          </cell>
          <cell r="B164" t="str">
            <v>TCA2</v>
          </cell>
        </row>
        <row r="165">
          <cell r="A165">
            <v>2675</v>
          </cell>
          <cell r="B165" t="str">
            <v>RMI2</v>
          </cell>
        </row>
        <row r="166">
          <cell r="A166">
            <v>2676</v>
          </cell>
          <cell r="B166" t="str">
            <v>CRE2</v>
          </cell>
        </row>
        <row r="167">
          <cell r="A167">
            <v>2710</v>
          </cell>
          <cell r="B167" t="str">
            <v>PEPT2</v>
          </cell>
        </row>
        <row r="168">
          <cell r="A168">
            <v>2731</v>
          </cell>
          <cell r="B168" t="str">
            <v>WAS2</v>
          </cell>
        </row>
        <row r="169">
          <cell r="A169">
            <v>2228</v>
          </cell>
          <cell r="B169" t="str">
            <v>TSGT</v>
          </cell>
        </row>
        <row r="170">
          <cell r="A170">
            <v>2249</v>
          </cell>
          <cell r="B170" t="str">
            <v>CFE1</v>
          </cell>
        </row>
        <row r="171">
          <cell r="A171">
            <v>2268</v>
          </cell>
          <cell r="B171" t="str">
            <v>CFE2</v>
          </cell>
        </row>
        <row r="172">
          <cell r="A172">
            <v>2348</v>
          </cell>
          <cell r="B172" t="str">
            <v>IPCA</v>
          </cell>
        </row>
        <row r="173">
          <cell r="A173">
            <v>2349</v>
          </cell>
          <cell r="B173" t="str">
            <v>RDNG2</v>
          </cell>
        </row>
        <row r="174">
          <cell r="A174">
            <v>2350</v>
          </cell>
          <cell r="B174" t="str">
            <v>RES1</v>
          </cell>
        </row>
        <row r="175">
          <cell r="A175">
            <v>2388</v>
          </cell>
          <cell r="B175" t="str">
            <v>MITS</v>
          </cell>
        </row>
        <row r="176">
          <cell r="A176">
            <v>2469</v>
          </cell>
          <cell r="B176" t="str">
            <v>CEC2</v>
          </cell>
        </row>
        <row r="177">
          <cell r="A177">
            <v>2488</v>
          </cell>
          <cell r="B177" t="str">
            <v>CPUC</v>
          </cell>
        </row>
        <row r="178">
          <cell r="A178">
            <v>2489</v>
          </cell>
          <cell r="B178" t="str">
            <v>CPA2</v>
          </cell>
        </row>
        <row r="179">
          <cell r="A179">
            <v>2490</v>
          </cell>
          <cell r="B179" t="str">
            <v>EME2</v>
          </cell>
        </row>
        <row r="180">
          <cell r="A180">
            <v>2491</v>
          </cell>
          <cell r="B180" t="str">
            <v>FPL2</v>
          </cell>
        </row>
        <row r="181">
          <cell r="A181">
            <v>2492</v>
          </cell>
          <cell r="B181" t="str">
            <v>FCP2</v>
          </cell>
        </row>
        <row r="182">
          <cell r="A182">
            <v>2493</v>
          </cell>
          <cell r="B182" t="str">
            <v>IPC2</v>
          </cell>
        </row>
        <row r="183">
          <cell r="A183">
            <v>2494</v>
          </cell>
          <cell r="B183" t="str">
            <v>MWD2</v>
          </cell>
        </row>
        <row r="184">
          <cell r="A184">
            <v>2495</v>
          </cell>
          <cell r="B184" t="str">
            <v>NEV2</v>
          </cell>
        </row>
        <row r="185">
          <cell r="A185">
            <v>2496</v>
          </cell>
          <cell r="B185" t="str">
            <v>OPP2</v>
          </cell>
        </row>
        <row r="186">
          <cell r="A186">
            <v>2497</v>
          </cell>
          <cell r="B186" t="str">
            <v>PUP2</v>
          </cell>
        </row>
        <row r="187">
          <cell r="A187">
            <v>2498</v>
          </cell>
          <cell r="B187" t="str">
            <v>PJM2</v>
          </cell>
        </row>
        <row r="188">
          <cell r="A188">
            <v>2499</v>
          </cell>
          <cell r="B188" t="str">
            <v>PNM2</v>
          </cell>
        </row>
        <row r="189">
          <cell r="A189">
            <v>2500</v>
          </cell>
          <cell r="B189" t="str">
            <v>SFSU</v>
          </cell>
        </row>
        <row r="190">
          <cell r="A190">
            <v>2501</v>
          </cell>
          <cell r="B190" t="str">
            <v>SEN2</v>
          </cell>
        </row>
        <row r="191">
          <cell r="A191">
            <v>2770</v>
          </cell>
          <cell r="B191" t="str">
            <v>CRLP</v>
          </cell>
        </row>
        <row r="192">
          <cell r="A192">
            <v>2830</v>
          </cell>
          <cell r="B192" t="str">
            <v>PETP</v>
          </cell>
        </row>
        <row r="193">
          <cell r="A193">
            <v>2850</v>
          </cell>
          <cell r="B193" t="str">
            <v>CES3</v>
          </cell>
        </row>
        <row r="194">
          <cell r="A194">
            <v>2851</v>
          </cell>
          <cell r="B194" t="str">
            <v>CEC3</v>
          </cell>
        </row>
        <row r="195">
          <cell r="A195">
            <v>2852</v>
          </cell>
          <cell r="B195" t="str">
            <v>DWT3</v>
          </cell>
        </row>
        <row r="196">
          <cell r="A196">
            <v>2853</v>
          </cell>
          <cell r="B196" t="str">
            <v>ALE3</v>
          </cell>
        </row>
        <row r="197">
          <cell r="A197">
            <v>2854</v>
          </cell>
          <cell r="B197" t="str">
            <v>CCE3</v>
          </cell>
        </row>
        <row r="198">
          <cell r="A198">
            <v>2890</v>
          </cell>
          <cell r="B198" t="str">
            <v>SEL1</v>
          </cell>
        </row>
        <row r="199">
          <cell r="A199">
            <v>2910</v>
          </cell>
          <cell r="B199" t="str">
            <v>MEGA</v>
          </cell>
        </row>
        <row r="200">
          <cell r="A200">
            <v>2912</v>
          </cell>
          <cell r="B200" t="str">
            <v>MRC3</v>
          </cell>
        </row>
        <row r="201">
          <cell r="A201">
            <v>2913</v>
          </cell>
          <cell r="B201" t="str">
            <v>HCG3</v>
          </cell>
        </row>
        <row r="202">
          <cell r="A202">
            <v>2914</v>
          </cell>
          <cell r="B202" t="str">
            <v>AEP Energy S</v>
          </cell>
        </row>
        <row r="203">
          <cell r="A203">
            <v>2916</v>
          </cell>
          <cell r="B203" t="str">
            <v>AEP3</v>
          </cell>
        </row>
        <row r="204">
          <cell r="A204">
            <v>2918</v>
          </cell>
          <cell r="B204" t="str">
            <v>PECO</v>
          </cell>
        </row>
        <row r="205">
          <cell r="A205">
            <v>2951</v>
          </cell>
          <cell r="B205" t="str">
            <v>CAL3</v>
          </cell>
        </row>
        <row r="206">
          <cell r="A206">
            <v>2970</v>
          </cell>
          <cell r="B206" t="str">
            <v>ISO1</v>
          </cell>
        </row>
        <row r="207">
          <cell r="A207">
            <v>2992</v>
          </cell>
          <cell r="B207" t="str">
            <v>AESR2</v>
          </cell>
        </row>
        <row r="208">
          <cell r="A208">
            <v>2993</v>
          </cell>
          <cell r="B208" t="str">
            <v>CROK2</v>
          </cell>
        </row>
        <row r="209">
          <cell r="A209">
            <v>2995</v>
          </cell>
          <cell r="B209" t="str">
            <v>SMUD</v>
          </cell>
        </row>
        <row r="210">
          <cell r="A210">
            <v>2997</v>
          </cell>
          <cell r="B210" t="str">
            <v>SET1</v>
          </cell>
        </row>
        <row r="211">
          <cell r="A211">
            <v>2998</v>
          </cell>
          <cell r="B211" t="str">
            <v>MSCG</v>
          </cell>
        </row>
        <row r="212">
          <cell r="A212">
            <v>2999</v>
          </cell>
          <cell r="B212" t="str">
            <v>KET3</v>
          </cell>
        </row>
        <row r="213">
          <cell r="A213">
            <v>3000</v>
          </cell>
          <cell r="B213" t="str">
            <v>RNT3</v>
          </cell>
        </row>
        <row r="214">
          <cell r="A214">
            <v>3001</v>
          </cell>
          <cell r="B214" t="str">
            <v>AEP1</v>
          </cell>
        </row>
        <row r="215">
          <cell r="A215">
            <v>3002</v>
          </cell>
          <cell r="B215" t="str">
            <v>APS3</v>
          </cell>
        </row>
        <row r="216">
          <cell r="A216">
            <v>3003</v>
          </cell>
          <cell r="B216" t="str">
            <v>RES2</v>
          </cell>
        </row>
        <row r="217">
          <cell r="A217">
            <v>3011</v>
          </cell>
          <cell r="B217" t="str">
            <v>NEI1</v>
          </cell>
        </row>
        <row r="218">
          <cell r="A218">
            <v>3031</v>
          </cell>
          <cell r="B218" t="str">
            <v>KOCH2</v>
          </cell>
        </row>
        <row r="219">
          <cell r="A219">
            <v>3033</v>
          </cell>
          <cell r="B219" t="str">
            <v>MEG2</v>
          </cell>
        </row>
        <row r="220">
          <cell r="A220">
            <v>3034</v>
          </cell>
          <cell r="B220" t="str">
            <v>MORG2</v>
          </cell>
        </row>
        <row r="221">
          <cell r="A221">
            <v>3035</v>
          </cell>
          <cell r="B221" t="str">
            <v>SMUD2</v>
          </cell>
        </row>
        <row r="222">
          <cell r="A222">
            <v>3037</v>
          </cell>
          <cell r="B222" t="str">
            <v>OIL2</v>
          </cell>
        </row>
        <row r="223">
          <cell r="A223">
            <v>3038</v>
          </cell>
          <cell r="B223" t="str">
            <v>TANC2</v>
          </cell>
        </row>
        <row r="224">
          <cell r="A224">
            <v>3072</v>
          </cell>
          <cell r="B224" t="str">
            <v>SDFTR</v>
          </cell>
        </row>
        <row r="225">
          <cell r="A225">
            <v>3112</v>
          </cell>
          <cell r="B225" t="str">
            <v>PWRX</v>
          </cell>
        </row>
        <row r="226">
          <cell r="A226">
            <v>3131</v>
          </cell>
          <cell r="B226" t="str">
            <v>PSE1</v>
          </cell>
        </row>
        <row r="227">
          <cell r="A227">
            <v>3174</v>
          </cell>
          <cell r="B227" t="str">
            <v>PCPM</v>
          </cell>
        </row>
        <row r="228">
          <cell r="A228">
            <v>3191</v>
          </cell>
          <cell r="B228" t="str">
            <v>PPLM</v>
          </cell>
        </row>
        <row r="229">
          <cell r="A229">
            <v>3211</v>
          </cell>
          <cell r="B229" t="str">
            <v>CAL1</v>
          </cell>
        </row>
        <row r="230">
          <cell r="A230">
            <v>3231</v>
          </cell>
          <cell r="B230" t="str">
            <v>PSCO</v>
          </cell>
        </row>
        <row r="231">
          <cell r="A231">
            <v>3251</v>
          </cell>
          <cell r="B231" t="str">
            <v>CPSI</v>
          </cell>
        </row>
        <row r="232">
          <cell r="A232">
            <v>3271</v>
          </cell>
          <cell r="B232" t="str">
            <v>CPSC</v>
          </cell>
        </row>
        <row r="233">
          <cell r="A233">
            <v>3331</v>
          </cell>
          <cell r="B233" t="str">
            <v>Sierra Pac</v>
          </cell>
        </row>
        <row r="234">
          <cell r="A234">
            <v>3333</v>
          </cell>
          <cell r="B234" t="str">
            <v>SPPC</v>
          </cell>
        </row>
        <row r="235">
          <cell r="A235">
            <v>3335</v>
          </cell>
          <cell r="B235" t="str">
            <v>PXC2</v>
          </cell>
        </row>
        <row r="236">
          <cell r="A236">
            <v>3336</v>
          </cell>
          <cell r="B236" t="str">
            <v>PXC3</v>
          </cell>
        </row>
        <row r="237">
          <cell r="A237">
            <v>3371</v>
          </cell>
          <cell r="B237" t="str">
            <v>AZCO</v>
          </cell>
        </row>
        <row r="238">
          <cell r="A238">
            <v>3391</v>
          </cell>
          <cell r="B238" t="str">
            <v>GCPD</v>
          </cell>
        </row>
        <row r="239">
          <cell r="A239">
            <v>3392</v>
          </cell>
          <cell r="B239" t="str">
            <v>TRAL</v>
          </cell>
        </row>
        <row r="240">
          <cell r="A240">
            <v>3431</v>
          </cell>
          <cell r="B240" t="str">
            <v>BURB</v>
          </cell>
        </row>
        <row r="241">
          <cell r="A241">
            <v>3451</v>
          </cell>
          <cell r="B241" t="str">
            <v>AVA1</v>
          </cell>
        </row>
        <row r="242">
          <cell r="A242">
            <v>3471</v>
          </cell>
          <cell r="B242" t="str">
            <v>CRSP</v>
          </cell>
        </row>
        <row r="243">
          <cell r="A243">
            <v>3511</v>
          </cell>
          <cell r="B243" t="str">
            <v>SDG3</v>
          </cell>
        </row>
        <row r="244">
          <cell r="A244">
            <v>3531</v>
          </cell>
          <cell r="B244" t="str">
            <v>SEES</v>
          </cell>
        </row>
        <row r="245">
          <cell r="A245">
            <v>3553</v>
          </cell>
          <cell r="B245" t="str">
            <v>PXC4</v>
          </cell>
        </row>
        <row r="246">
          <cell r="A246">
            <v>3571</v>
          </cell>
          <cell r="B246" t="str">
            <v>PXC5</v>
          </cell>
        </row>
        <row r="247">
          <cell r="A247">
            <v>3572</v>
          </cell>
          <cell r="B247" t="str">
            <v>CALP</v>
          </cell>
        </row>
        <row r="248">
          <cell r="A248">
            <v>3573</v>
          </cell>
          <cell r="B248" t="str">
            <v>PAC3</v>
          </cell>
        </row>
        <row r="249">
          <cell r="A249">
            <v>3591</v>
          </cell>
          <cell r="B249" t="str">
            <v>TID1</v>
          </cell>
        </row>
        <row r="250">
          <cell r="A250">
            <v>3611</v>
          </cell>
          <cell r="B250" t="str">
            <v>MERL</v>
          </cell>
        </row>
        <row r="251">
          <cell r="A251">
            <v>3632</v>
          </cell>
          <cell r="B251" t="str">
            <v>PXC6</v>
          </cell>
        </row>
        <row r="252">
          <cell r="A252">
            <v>3633</v>
          </cell>
          <cell r="B252" t="str">
            <v>CWR1</v>
          </cell>
        </row>
        <row r="253">
          <cell r="A253">
            <v>3634</v>
          </cell>
          <cell r="B253" t="str">
            <v>CWR2</v>
          </cell>
        </row>
        <row r="254">
          <cell r="A254">
            <v>3635</v>
          </cell>
          <cell r="B254" t="str">
            <v>CWR3</v>
          </cell>
        </row>
        <row r="255">
          <cell r="A255">
            <v>3652</v>
          </cell>
          <cell r="B255" t="str">
            <v>CERS</v>
          </cell>
        </row>
        <row r="256">
          <cell r="A256">
            <v>3672</v>
          </cell>
          <cell r="B256" t="str">
            <v>MER2</v>
          </cell>
        </row>
        <row r="257">
          <cell r="A257">
            <v>3674</v>
          </cell>
          <cell r="B257" t="str">
            <v>TRA2</v>
          </cell>
        </row>
        <row r="258">
          <cell r="A258">
            <v>3711</v>
          </cell>
          <cell r="B258" t="str">
            <v>EWEB</v>
          </cell>
        </row>
        <row r="259">
          <cell r="A259">
            <v>3712</v>
          </cell>
          <cell r="B259" t="str">
            <v>CONN</v>
          </cell>
        </row>
        <row r="260">
          <cell r="A260">
            <v>3751</v>
          </cell>
          <cell r="B260" t="str">
            <v>APX3</v>
          </cell>
        </row>
        <row r="261">
          <cell r="A261">
            <v>3771</v>
          </cell>
          <cell r="B261" t="str">
            <v>PCG1</v>
          </cell>
        </row>
        <row r="262">
          <cell r="A262">
            <v>3793</v>
          </cell>
          <cell r="B262" t="str">
            <v>CISO</v>
          </cell>
        </row>
        <row r="263">
          <cell r="A263">
            <v>3811</v>
          </cell>
          <cell r="B263" t="str">
            <v>SDG4</v>
          </cell>
        </row>
        <row r="264">
          <cell r="A264">
            <v>3911</v>
          </cell>
          <cell r="B264" t="str">
            <v>VSYN</v>
          </cell>
        </row>
        <row r="265">
          <cell r="A265">
            <v>3931</v>
          </cell>
          <cell r="B265" t="str">
            <v>PGAB</v>
          </cell>
        </row>
        <row r="266">
          <cell r="A266">
            <v>3932</v>
          </cell>
          <cell r="B266" t="str">
            <v>PCGB</v>
          </cell>
        </row>
        <row r="267">
          <cell r="A267">
            <v>3933</v>
          </cell>
          <cell r="B267" t="str">
            <v>COTB</v>
          </cell>
        </row>
        <row r="268">
          <cell r="A268">
            <v>3935</v>
          </cell>
          <cell r="B268" t="str">
            <v>TO05</v>
          </cell>
        </row>
        <row r="269">
          <cell r="A269">
            <v>3936</v>
          </cell>
          <cell r="B269" t="str">
            <v>RMRB</v>
          </cell>
        </row>
        <row r="270">
          <cell r="A270">
            <v>3951</v>
          </cell>
          <cell r="B270" t="str">
            <v>CMWD</v>
          </cell>
        </row>
        <row r="271">
          <cell r="A271">
            <v>3952</v>
          </cell>
          <cell r="B271" t="str">
            <v>WRDG</v>
          </cell>
        </row>
        <row r="272">
          <cell r="A272">
            <v>3992</v>
          </cell>
          <cell r="B272" t="str">
            <v>APX4</v>
          </cell>
        </row>
        <row r="273">
          <cell r="A273">
            <v>4032</v>
          </cell>
          <cell r="B273" t="str">
            <v>PGET</v>
          </cell>
        </row>
        <row r="274">
          <cell r="A274">
            <v>4072</v>
          </cell>
          <cell r="B274" t="str">
            <v>SEL2</v>
          </cell>
        </row>
        <row r="275">
          <cell r="A275">
            <v>4093</v>
          </cell>
          <cell r="B275" t="str">
            <v>SRAC</v>
          </cell>
        </row>
        <row r="276">
          <cell r="A276">
            <v>4113</v>
          </cell>
          <cell r="B276" t="str">
            <v>IDAC</v>
          </cell>
        </row>
        <row r="277">
          <cell r="A277">
            <v>4153</v>
          </cell>
          <cell r="B277" t="str">
            <v>TSCR</v>
          </cell>
        </row>
        <row r="278">
          <cell r="A278">
            <v>4154</v>
          </cell>
          <cell r="B278" t="str">
            <v>TECR</v>
          </cell>
        </row>
        <row r="279">
          <cell r="A279">
            <v>4173</v>
          </cell>
          <cell r="B279" t="str">
            <v>HARB</v>
          </cell>
        </row>
        <row r="280">
          <cell r="A280">
            <v>4174</v>
          </cell>
          <cell r="B280" t="str">
            <v>NEO1</v>
          </cell>
        </row>
        <row r="281">
          <cell r="A281">
            <v>4237</v>
          </cell>
          <cell r="B281" t="str">
            <v>WDOE</v>
          </cell>
        </row>
        <row r="282">
          <cell r="A282">
            <v>4239</v>
          </cell>
          <cell r="B282" t="str">
            <v>APX5</v>
          </cell>
        </row>
        <row r="283">
          <cell r="A283">
            <v>4256</v>
          </cell>
          <cell r="B283" t="str">
            <v>EPME</v>
          </cell>
        </row>
        <row r="284">
          <cell r="A284">
            <v>4374</v>
          </cell>
          <cell r="B284" t="str">
            <v>LMEC</v>
          </cell>
        </row>
        <row r="285">
          <cell r="A285">
            <v>4434</v>
          </cell>
          <cell r="B285" t="str">
            <v>ELPM</v>
          </cell>
        </row>
        <row r="286">
          <cell r="A286">
            <v>4473</v>
          </cell>
          <cell r="B286" t="str">
            <v>TEND</v>
          </cell>
        </row>
        <row r="287">
          <cell r="A287">
            <v>4493</v>
          </cell>
          <cell r="B287" t="str">
            <v>ENRB</v>
          </cell>
        </row>
        <row r="288">
          <cell r="A288">
            <v>4494</v>
          </cell>
          <cell r="B288" t="str">
            <v>ENRJ</v>
          </cell>
        </row>
        <row r="289">
          <cell r="A289">
            <v>4513</v>
          </cell>
          <cell r="B289" t="str">
            <v>ELPE</v>
          </cell>
        </row>
        <row r="290">
          <cell r="A290">
            <v>4533</v>
          </cell>
          <cell r="B290" t="str">
            <v>WHEL</v>
          </cell>
        </row>
        <row r="291">
          <cell r="A291">
            <v>4553</v>
          </cell>
          <cell r="B291" t="str">
            <v>ALLG</v>
          </cell>
        </row>
        <row r="292">
          <cell r="A292">
            <v>4554</v>
          </cell>
          <cell r="B292" t="str">
            <v>ELP2</v>
          </cell>
        </row>
        <row r="293">
          <cell r="A293">
            <v>4555</v>
          </cell>
          <cell r="B293" t="str">
            <v>AEP2</v>
          </cell>
        </row>
        <row r="294">
          <cell r="A294">
            <v>4556</v>
          </cell>
          <cell r="B294" t="str">
            <v>MIR5</v>
          </cell>
        </row>
        <row r="295">
          <cell r="A295">
            <v>4557</v>
          </cell>
          <cell r="B295" t="str">
            <v>ALL5</v>
          </cell>
        </row>
        <row r="296">
          <cell r="A296">
            <v>4573</v>
          </cell>
          <cell r="B296" t="str">
            <v>TEMU</v>
          </cell>
        </row>
        <row r="297">
          <cell r="A297">
            <v>4654</v>
          </cell>
          <cell r="B297" t="str">
            <v>MAEM</v>
          </cell>
        </row>
        <row r="298">
          <cell r="A298">
            <v>4673</v>
          </cell>
          <cell r="B298" t="str">
            <v>EXPT</v>
          </cell>
        </row>
        <row r="299">
          <cell r="A299">
            <v>4693</v>
          </cell>
          <cell r="B299" t="str">
            <v>UBSW</v>
          </cell>
        </row>
        <row r="300">
          <cell r="A300">
            <v>4713</v>
          </cell>
          <cell r="B300" t="str">
            <v>SCE5</v>
          </cell>
        </row>
        <row r="301">
          <cell r="A301">
            <v>4753</v>
          </cell>
          <cell r="B301" t="str">
            <v>MADP</v>
          </cell>
        </row>
        <row r="302">
          <cell r="A302">
            <v>4774</v>
          </cell>
          <cell r="B302" t="str">
            <v>APX6</v>
          </cell>
        </row>
        <row r="303">
          <cell r="A303">
            <v>4793</v>
          </cell>
          <cell r="B303" t="str">
            <v>PWR2</v>
          </cell>
        </row>
        <row r="304">
          <cell r="A304">
            <v>4813</v>
          </cell>
          <cell r="B304" t="str">
            <v>MWSC</v>
          </cell>
        </row>
        <row r="305">
          <cell r="A305">
            <v>4833</v>
          </cell>
          <cell r="B305" t="str">
            <v>APX7</v>
          </cell>
        </row>
        <row r="306">
          <cell r="A306">
            <v>4853</v>
          </cell>
          <cell r="B306" t="str">
            <v>RWET</v>
          </cell>
        </row>
        <row r="307">
          <cell r="A307">
            <v>4873</v>
          </cell>
          <cell r="B307" t="str">
            <v>TXUE</v>
          </cell>
        </row>
        <row r="308">
          <cell r="A308">
            <v>4894</v>
          </cell>
          <cell r="B308" t="str">
            <v>HDPP</v>
          </cell>
        </row>
        <row r="309">
          <cell r="A309">
            <v>4895</v>
          </cell>
          <cell r="B309" t="str">
            <v>AC01</v>
          </cell>
        </row>
        <row r="310">
          <cell r="A310">
            <v>4896</v>
          </cell>
          <cell r="B310" t="str">
            <v>WCSL</v>
          </cell>
        </row>
        <row r="311">
          <cell r="A311">
            <v>4897</v>
          </cell>
          <cell r="B311" t="str">
            <v>WEPA</v>
          </cell>
        </row>
        <row r="312">
          <cell r="A312">
            <v>4900</v>
          </cell>
          <cell r="B312" t="str">
            <v>AC02</v>
          </cell>
        </row>
        <row r="313">
          <cell r="A313">
            <v>4916</v>
          </cell>
          <cell r="B313" t="str">
            <v>DIN1</v>
          </cell>
        </row>
        <row r="314">
          <cell r="A314">
            <v>4956</v>
          </cell>
          <cell r="B314" t="str">
            <v>CNCO</v>
          </cell>
        </row>
        <row r="315">
          <cell r="A315">
            <v>4976</v>
          </cell>
          <cell r="B315" t="str">
            <v>APS4</v>
          </cell>
        </row>
        <row r="316">
          <cell r="A316">
            <v>4996</v>
          </cell>
          <cell r="B316" t="str">
            <v>TO06</v>
          </cell>
        </row>
        <row r="317">
          <cell r="A317">
            <v>5016</v>
          </cell>
          <cell r="B317" t="str">
            <v>TO07</v>
          </cell>
        </row>
        <row r="318">
          <cell r="A318">
            <v>5017</v>
          </cell>
          <cell r="B318" t="str">
            <v>City of Rive</v>
          </cell>
        </row>
        <row r="319">
          <cell r="A319">
            <v>5018</v>
          </cell>
          <cell r="B319" t="str">
            <v>TO09</v>
          </cell>
        </row>
        <row r="320">
          <cell r="A320">
            <v>5019</v>
          </cell>
          <cell r="B320" t="str">
            <v>TO10</v>
          </cell>
        </row>
        <row r="321">
          <cell r="A321">
            <v>5021</v>
          </cell>
          <cell r="B321" t="str">
            <v>TO08</v>
          </cell>
        </row>
        <row r="322">
          <cell r="A322">
            <v>5037</v>
          </cell>
          <cell r="B322" t="str">
            <v>WEMT</v>
          </cell>
        </row>
        <row r="323">
          <cell r="A323">
            <v>5056</v>
          </cell>
          <cell r="B323" t="str">
            <v>CEPL</v>
          </cell>
        </row>
        <row r="324">
          <cell r="A324">
            <v>5057</v>
          </cell>
          <cell r="B324" t="str">
            <v>PCG2</v>
          </cell>
        </row>
        <row r="325">
          <cell r="A325">
            <v>5076</v>
          </cell>
          <cell r="B325" t="str">
            <v>SCE6</v>
          </cell>
        </row>
        <row r="326">
          <cell r="A326">
            <v>5077</v>
          </cell>
          <cell r="B326" t="str">
            <v>SCE7</v>
          </cell>
        </row>
        <row r="327">
          <cell r="A327">
            <v>5078</v>
          </cell>
          <cell r="B327" t="str">
            <v>AC03</v>
          </cell>
        </row>
        <row r="328">
          <cell r="A328">
            <v>5098</v>
          </cell>
          <cell r="B328" t="str">
            <v>Cargill-Alli</v>
          </cell>
        </row>
        <row r="329">
          <cell r="A329">
            <v>5099</v>
          </cell>
          <cell r="B329" t="str">
            <v>Citadel Ener</v>
          </cell>
        </row>
        <row r="330">
          <cell r="A330">
            <v>5100</v>
          </cell>
          <cell r="B330" t="str">
            <v>Constellatio</v>
          </cell>
        </row>
        <row r="331">
          <cell r="A331">
            <v>5116</v>
          </cell>
          <cell r="B331" t="str">
            <v>FPPM</v>
          </cell>
        </row>
        <row r="332">
          <cell r="A332">
            <v>5136</v>
          </cell>
          <cell r="B332" t="str">
            <v>RMRD</v>
          </cell>
        </row>
        <row r="333">
          <cell r="A333">
            <v>5137</v>
          </cell>
          <cell r="B333" t="str">
            <v>RMRG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billed Final Market"/>
      <sheetName val="Unbilled Final GMC"/>
      <sheetName val="QUERY"/>
    </sheetNames>
    <sheetDataSet>
      <sheetData sheetId="0"/>
      <sheetData sheetId="1"/>
      <sheetData sheetId="2">
        <row r="1">
          <cell r="A1" t="str">
            <v>CHRG_TYPE_ID</v>
          </cell>
          <cell r="B1" t="str">
            <v>(All)</v>
          </cell>
          <cell r="G1" t="str">
            <v>CHRG_TYPE_ID</v>
          </cell>
          <cell r="H1" t="str">
            <v>(All)</v>
          </cell>
          <cell r="K1" t="str">
            <v>CHRG_TYPE_ID</v>
          </cell>
          <cell r="L1" t="str">
            <v>(All)</v>
          </cell>
          <cell r="O1" t="str">
            <v>CHRG_TYPE_ID</v>
          </cell>
          <cell r="P1" t="str">
            <v>(All)</v>
          </cell>
        </row>
        <row r="3">
          <cell r="A3" t="str">
            <v>Sum of STLMT_TOTAL</v>
          </cell>
          <cell r="D3" t="str">
            <v>STLMT_TYPE</v>
          </cell>
          <cell r="G3" t="str">
            <v>Sum of STLMT_TOTAL</v>
          </cell>
          <cell r="H3" t="str">
            <v>STLMT_TYPE</v>
          </cell>
          <cell r="K3" t="str">
            <v>Sum of STLMT_TOTAL</v>
          </cell>
          <cell r="L3" t="str">
            <v>STLMT_TYPE</v>
          </cell>
          <cell r="O3" t="str">
            <v>Sum of STLMT_TOTAL</v>
          </cell>
          <cell r="R3" t="str">
            <v>STLMT_TYPE</v>
          </cell>
        </row>
        <row r="4">
          <cell r="A4" t="str">
            <v>BUS_ASSOC_ID</v>
          </cell>
          <cell r="B4" t="str">
            <v>NAME</v>
          </cell>
          <cell r="C4" t="str">
            <v>BUS_ASSOC_TYPE</v>
          </cell>
          <cell r="D4" t="str">
            <v>F</v>
          </cell>
          <cell r="G4" t="str">
            <v>BUS_ASSOC_ID</v>
          </cell>
          <cell r="H4" t="str">
            <v>F</v>
          </cell>
          <cell r="K4" t="str">
            <v>BUS_ASSOC_ID</v>
          </cell>
          <cell r="L4" t="str">
            <v>F</v>
          </cell>
          <cell r="O4" t="str">
            <v>BUS_ASSOC_ID</v>
          </cell>
          <cell r="P4" t="str">
            <v>NAME</v>
          </cell>
          <cell r="Q4" t="str">
            <v>BUS_ASSOC_TYPE</v>
          </cell>
          <cell r="R4" t="str">
            <v>F</v>
          </cell>
        </row>
        <row r="5">
          <cell r="A5">
            <v>1005</v>
          </cell>
          <cell r="B5" t="str">
            <v>ENRON Power Marketing Inc</v>
          </cell>
          <cell r="C5" t="str">
            <v xml:space="preserve">SF  </v>
          </cell>
          <cell r="D5">
            <v>7470124.6100000124</v>
          </cell>
          <cell r="G5">
            <v>1005</v>
          </cell>
          <cell r="H5">
            <v>1014122.9100000113</v>
          </cell>
          <cell r="K5">
            <v>1005</v>
          </cell>
          <cell r="L5">
            <v>-47966.029999999912</v>
          </cell>
          <cell r="O5">
            <v>1005</v>
          </cell>
          <cell r="P5" t="str">
            <v>ENRON Power Marketing Inc</v>
          </cell>
          <cell r="Q5" t="str">
            <v xml:space="preserve">SF  </v>
          </cell>
          <cell r="R5">
            <v>569008.41</v>
          </cell>
        </row>
        <row r="6">
          <cell r="A6">
            <v>1006</v>
          </cell>
          <cell r="B6" t="str">
            <v>PacificCorp</v>
          </cell>
          <cell r="C6" t="str">
            <v xml:space="preserve">S   </v>
          </cell>
          <cell r="D6">
            <v>1432555.02</v>
          </cell>
          <cell r="G6">
            <v>1006</v>
          </cell>
          <cell r="H6">
            <v>-383700.49000000255</v>
          </cell>
          <cell r="K6">
            <v>1006</v>
          </cell>
          <cell r="L6">
            <v>-4553.320000000007</v>
          </cell>
          <cell r="O6">
            <v>1006</v>
          </cell>
          <cell r="P6" t="str">
            <v>PacificCorp</v>
          </cell>
          <cell r="Q6" t="str">
            <v xml:space="preserve">S   </v>
          </cell>
          <cell r="R6">
            <v>106313.12</v>
          </cell>
        </row>
        <row r="7">
          <cell r="A7">
            <v>1007</v>
          </cell>
          <cell r="B7" t="str">
            <v>San Diego Gas and Electric Company</v>
          </cell>
          <cell r="C7" t="str">
            <v xml:space="preserve">SF  </v>
          </cell>
          <cell r="D7">
            <v>2468786.61</v>
          </cell>
          <cell r="G7">
            <v>1007</v>
          </cell>
          <cell r="H7">
            <v>-244682.72</v>
          </cell>
          <cell r="K7">
            <v>1007</v>
          </cell>
          <cell r="L7">
            <v>0</v>
          </cell>
          <cell r="O7">
            <v>1007</v>
          </cell>
          <cell r="P7" t="str">
            <v>San Diego Gas and Electric Company</v>
          </cell>
          <cell r="Q7" t="str">
            <v xml:space="preserve">SF  </v>
          </cell>
          <cell r="R7">
            <v>154474.37</v>
          </cell>
        </row>
        <row r="8">
          <cell r="A8">
            <v>1008</v>
          </cell>
          <cell r="B8" t="str">
            <v>City of Vernon</v>
          </cell>
          <cell r="C8" t="str">
            <v>SFTU</v>
          </cell>
          <cell r="D8">
            <v>-988780.1</v>
          </cell>
          <cell r="G8">
            <v>1008</v>
          </cell>
          <cell r="H8">
            <v>3219.0200000004843</v>
          </cell>
          <cell r="K8">
            <v>1008</v>
          </cell>
          <cell r="L8">
            <v>-193790.56</v>
          </cell>
          <cell r="O8">
            <v>1008</v>
          </cell>
          <cell r="P8" t="str">
            <v>City of Vernon</v>
          </cell>
          <cell r="Q8" t="str">
            <v>SFTU</v>
          </cell>
          <cell r="R8">
            <v>63640.57</v>
          </cell>
        </row>
        <row r="9">
          <cell r="A9">
            <v>1010</v>
          </cell>
          <cell r="B9" t="str">
            <v>Northern California Power Agency</v>
          </cell>
          <cell r="C9" t="str">
            <v xml:space="preserve">S   </v>
          </cell>
          <cell r="D9">
            <v>-974733.48</v>
          </cell>
          <cell r="G9">
            <v>1010</v>
          </cell>
          <cell r="H9">
            <v>-2575.9300000007497</v>
          </cell>
          <cell r="K9">
            <v>1010</v>
          </cell>
          <cell r="L9">
            <v>-1779.15</v>
          </cell>
          <cell r="O9">
            <v>1010</v>
          </cell>
          <cell r="P9" t="str">
            <v>Northern California Power Agency</v>
          </cell>
          <cell r="Q9" t="str">
            <v xml:space="preserve">S   </v>
          </cell>
          <cell r="R9">
            <v>26362.94</v>
          </cell>
        </row>
        <row r="10">
          <cell r="A10">
            <v>1011</v>
          </cell>
          <cell r="B10" t="str">
            <v>Arizona Public Service Company</v>
          </cell>
          <cell r="C10" t="str">
            <v xml:space="preserve">SF  </v>
          </cell>
          <cell r="D10">
            <v>-1431148.01</v>
          </cell>
          <cell r="G10">
            <v>1011</v>
          </cell>
          <cell r="H10">
            <v>-1402465.89</v>
          </cell>
          <cell r="K10">
            <v>1011</v>
          </cell>
          <cell r="L10">
            <v>-12760.49</v>
          </cell>
          <cell r="O10">
            <v>1011</v>
          </cell>
          <cell r="P10" t="str">
            <v>Arizona Public Service Company</v>
          </cell>
          <cell r="Q10" t="str">
            <v xml:space="preserve">SF  </v>
          </cell>
          <cell r="R10">
            <v>68734.100000000006</v>
          </cell>
        </row>
        <row r="11">
          <cell r="A11">
            <v>1012</v>
          </cell>
          <cell r="B11" t="str">
            <v>Salt River Project</v>
          </cell>
          <cell r="C11" t="str">
            <v xml:space="preserve">SF  </v>
          </cell>
          <cell r="D11">
            <v>-561208.76000000071</v>
          </cell>
          <cell r="G11">
            <v>1012</v>
          </cell>
          <cell r="H11">
            <v>-1290192.77</v>
          </cell>
          <cell r="K11">
            <v>1012</v>
          </cell>
          <cell r="L11">
            <v>-6416.7199999999939</v>
          </cell>
          <cell r="O11">
            <v>1012</v>
          </cell>
          <cell r="P11" t="str">
            <v>Salt River Project</v>
          </cell>
          <cell r="Q11" t="str">
            <v xml:space="preserve">SF  </v>
          </cell>
          <cell r="R11">
            <v>38223.550000000003</v>
          </cell>
        </row>
        <row r="12">
          <cell r="A12">
            <v>1014</v>
          </cell>
          <cell r="B12" t="str">
            <v>Southern California Edison Company</v>
          </cell>
          <cell r="C12" t="str">
            <v xml:space="preserve">SF  </v>
          </cell>
          <cell r="D12">
            <v>155833733.33000004</v>
          </cell>
          <cell r="G12">
            <v>1014</v>
          </cell>
          <cell r="H12">
            <v>-4535823.7100000978</v>
          </cell>
          <cell r="K12">
            <v>1014</v>
          </cell>
          <cell r="L12">
            <v>-455453.36</v>
          </cell>
          <cell r="O12">
            <v>1014</v>
          </cell>
          <cell r="P12" t="str">
            <v>Southern California Edison Company</v>
          </cell>
          <cell r="Q12" t="str">
            <v xml:space="preserve">SF  </v>
          </cell>
          <cell r="R12">
            <v>2678130.4300000002</v>
          </cell>
        </row>
        <row r="13">
          <cell r="A13">
            <v>1015</v>
          </cell>
          <cell r="B13" t="str">
            <v>Pacific Gas and Electric Company</v>
          </cell>
          <cell r="C13" t="str">
            <v xml:space="preserve">SF  </v>
          </cell>
          <cell r="D13">
            <v>3798392.4</v>
          </cell>
          <cell r="G13">
            <v>1015</v>
          </cell>
          <cell r="H13">
            <v>-903266.56000000332</v>
          </cell>
          <cell r="K13">
            <v>1015</v>
          </cell>
          <cell r="L13">
            <v>-51498.96</v>
          </cell>
          <cell r="O13">
            <v>1015</v>
          </cell>
          <cell r="P13" t="str">
            <v>Pacific Gas and Electric Company</v>
          </cell>
          <cell r="Q13" t="str">
            <v xml:space="preserve">SF  </v>
          </cell>
          <cell r="R13">
            <v>733873.79</v>
          </cell>
        </row>
        <row r="14">
          <cell r="A14">
            <v>1016</v>
          </cell>
          <cell r="B14" t="str">
            <v>Portland General Electric Company</v>
          </cell>
          <cell r="C14" t="str">
            <v xml:space="preserve">SI  </v>
          </cell>
          <cell r="D14">
            <v>-10694169.689999999</v>
          </cell>
          <cell r="G14">
            <v>1016</v>
          </cell>
          <cell r="H14">
            <v>-32.990000002086163</v>
          </cell>
          <cell r="K14">
            <v>1016</v>
          </cell>
          <cell r="L14">
            <v>-26466.43</v>
          </cell>
          <cell r="O14">
            <v>1016</v>
          </cell>
          <cell r="P14" t="str">
            <v>Portland General Electric Company</v>
          </cell>
          <cell r="Q14" t="str">
            <v xml:space="preserve">SI  </v>
          </cell>
          <cell r="R14">
            <v>30759.5</v>
          </cell>
        </row>
        <row r="15">
          <cell r="A15">
            <v>1017</v>
          </cell>
          <cell r="B15" t="str">
            <v>PG &amp; E Energy Services</v>
          </cell>
          <cell r="C15" t="str">
            <v xml:space="preserve">SF  </v>
          </cell>
          <cell r="D15">
            <v>8.4</v>
          </cell>
          <cell r="G15">
            <v>1017</v>
          </cell>
          <cell r="H15">
            <v>0</v>
          </cell>
          <cell r="K15">
            <v>1020</v>
          </cell>
          <cell r="L15">
            <v>-7656.63</v>
          </cell>
          <cell r="O15">
            <v>1020</v>
          </cell>
          <cell r="P15" t="str">
            <v>Automated Power Exchange, Inc</v>
          </cell>
          <cell r="Q15" t="str">
            <v xml:space="preserve">S   </v>
          </cell>
          <cell r="R15">
            <v>181055.51</v>
          </cell>
        </row>
        <row r="16">
          <cell r="A16">
            <v>1020</v>
          </cell>
          <cell r="B16" t="str">
            <v>Automated Power Exchange, Inc</v>
          </cell>
          <cell r="C16" t="str">
            <v xml:space="preserve">S   </v>
          </cell>
          <cell r="D16">
            <v>-5834057.8899999997</v>
          </cell>
          <cell r="G16">
            <v>1020</v>
          </cell>
          <cell r="H16">
            <v>-117246.2799999984</v>
          </cell>
          <cell r="K16">
            <v>1021</v>
          </cell>
          <cell r="L16">
            <v>-20458.340000000084</v>
          </cell>
          <cell r="O16">
            <v>1021</v>
          </cell>
          <cell r="P16" t="str">
            <v>Duke Energy Trading and Marketing, L.L.C.</v>
          </cell>
          <cell r="Q16" t="str">
            <v xml:space="preserve">SF  </v>
          </cell>
          <cell r="R16">
            <v>539162.43000000005</v>
          </cell>
        </row>
        <row r="17">
          <cell r="A17">
            <v>1021</v>
          </cell>
          <cell r="B17" t="str">
            <v>Duke Energy Trading and Marketing, L.L.C.</v>
          </cell>
          <cell r="C17" t="str">
            <v xml:space="preserve">SF  </v>
          </cell>
          <cell r="D17">
            <v>-67728615.110000014</v>
          </cell>
          <cell r="G17">
            <v>1021</v>
          </cell>
          <cell r="H17">
            <v>-621759.93000002205</v>
          </cell>
          <cell r="K17">
            <v>1022</v>
          </cell>
          <cell r="L17">
            <v>-14262.6</v>
          </cell>
          <cell r="O17">
            <v>1022</v>
          </cell>
          <cell r="P17" t="str">
            <v>Sempra Energy Trading Corporation</v>
          </cell>
          <cell r="Q17" t="str">
            <v xml:space="preserve">SF  </v>
          </cell>
          <cell r="R17">
            <v>112389.2</v>
          </cell>
        </row>
        <row r="18">
          <cell r="A18">
            <v>1022</v>
          </cell>
          <cell r="B18" t="str">
            <v>Sempra Energy Trading Corporation</v>
          </cell>
          <cell r="C18" t="str">
            <v xml:space="preserve">SF  </v>
          </cell>
          <cell r="D18">
            <v>-7492110.6399999997</v>
          </cell>
          <cell r="G18">
            <v>1022</v>
          </cell>
          <cell r="H18">
            <v>-44224.719999999739</v>
          </cell>
          <cell r="K18">
            <v>1023</v>
          </cell>
          <cell r="L18">
            <v>-797.49</v>
          </cell>
          <cell r="O18">
            <v>1023</v>
          </cell>
          <cell r="P18" t="str">
            <v>California Polar Power Brokers LLC</v>
          </cell>
          <cell r="Q18" t="str">
            <v xml:space="preserve">S   </v>
          </cell>
          <cell r="R18">
            <v>8290.5</v>
          </cell>
        </row>
        <row r="19">
          <cell r="A19">
            <v>1023</v>
          </cell>
          <cell r="B19" t="str">
            <v>California Polar Power Brokers LLC</v>
          </cell>
          <cell r="C19" t="str">
            <v xml:space="preserve">S   </v>
          </cell>
          <cell r="D19">
            <v>-176174.39</v>
          </cell>
          <cell r="G19">
            <v>1023</v>
          </cell>
          <cell r="H19">
            <v>-7329.6700000000128</v>
          </cell>
          <cell r="K19">
            <v>1024</v>
          </cell>
          <cell r="L19">
            <v>-51555.139999999898</v>
          </cell>
          <cell r="O19">
            <v>1024</v>
          </cell>
          <cell r="P19" t="str">
            <v>Dynegy Power Marketing, Inc.</v>
          </cell>
          <cell r="Q19" t="str">
            <v xml:space="preserve">SF  </v>
          </cell>
          <cell r="R19">
            <v>880030.77</v>
          </cell>
        </row>
        <row r="20">
          <cell r="A20">
            <v>1024</v>
          </cell>
          <cell r="B20" t="str">
            <v>Dynegy Power Marketing, Inc.</v>
          </cell>
          <cell r="C20" t="str">
            <v xml:space="preserve">SF  </v>
          </cell>
          <cell r="D20">
            <v>-160546000.47000009</v>
          </cell>
          <cell r="G20">
            <v>1024</v>
          </cell>
          <cell r="H20">
            <v>-3282849.3000000417</v>
          </cell>
          <cell r="K20">
            <v>1026</v>
          </cell>
          <cell r="L20">
            <v>-52986.67</v>
          </cell>
          <cell r="O20">
            <v>1026</v>
          </cell>
          <cell r="P20" t="str">
            <v>Southern Company Energy Marketing, L.P.</v>
          </cell>
          <cell r="Q20" t="str">
            <v xml:space="preserve">SF  </v>
          </cell>
          <cell r="R20">
            <v>289893.53999999998</v>
          </cell>
        </row>
        <row r="21">
          <cell r="A21">
            <v>1026</v>
          </cell>
          <cell r="B21" t="str">
            <v>Southern Company Energy Marketing, L.P.</v>
          </cell>
          <cell r="C21" t="str">
            <v xml:space="preserve">SF  </v>
          </cell>
          <cell r="D21">
            <v>-33144022.59999999</v>
          </cell>
          <cell r="G21">
            <v>1026</v>
          </cell>
          <cell r="H21">
            <v>-351676.50999999419</v>
          </cell>
          <cell r="K21">
            <v>1029</v>
          </cell>
          <cell r="L21">
            <v>-563.91</v>
          </cell>
          <cell r="O21">
            <v>1029</v>
          </cell>
          <cell r="P21" t="str">
            <v>Seattle City Light</v>
          </cell>
          <cell r="Q21" t="str">
            <v xml:space="preserve">S   </v>
          </cell>
          <cell r="R21">
            <v>9028.52</v>
          </cell>
        </row>
        <row r="22">
          <cell r="A22">
            <v>1029</v>
          </cell>
          <cell r="B22" t="str">
            <v>Seattle City Light</v>
          </cell>
          <cell r="C22" t="str">
            <v xml:space="preserve">S   </v>
          </cell>
          <cell r="D22">
            <v>769615.31999999937</v>
          </cell>
          <cell r="G22">
            <v>1029</v>
          </cell>
          <cell r="H22">
            <v>1158037.29</v>
          </cell>
          <cell r="K22">
            <v>1068</v>
          </cell>
          <cell r="L22">
            <v>-24503.66</v>
          </cell>
          <cell r="O22">
            <v>1068</v>
          </cell>
          <cell r="P22" t="str">
            <v>Reliant Energy Services, Inc.</v>
          </cell>
          <cell r="Q22" t="str">
            <v xml:space="preserve">SF  </v>
          </cell>
          <cell r="R22">
            <v>552400.75</v>
          </cell>
        </row>
        <row r="23">
          <cell r="A23">
            <v>1068</v>
          </cell>
          <cell r="B23" t="str">
            <v>Reliant Energy Services, Inc.</v>
          </cell>
          <cell r="C23" t="str">
            <v xml:space="preserve">SF  </v>
          </cell>
          <cell r="D23">
            <v>-75728302.099999964</v>
          </cell>
          <cell r="G23">
            <v>1068</v>
          </cell>
          <cell r="H23">
            <v>-906467.01000003517</v>
          </cell>
          <cell r="K23">
            <v>1088</v>
          </cell>
          <cell r="L23">
            <v>-70306.659999999916</v>
          </cell>
          <cell r="O23">
            <v>1088</v>
          </cell>
          <cell r="P23" t="str">
            <v>California Department of Water Resources</v>
          </cell>
          <cell r="Q23" t="str">
            <v xml:space="preserve">SF  </v>
          </cell>
          <cell r="R23">
            <v>925724.01</v>
          </cell>
        </row>
        <row r="24">
          <cell r="A24">
            <v>1088</v>
          </cell>
          <cell r="B24" t="str">
            <v>California Department of Water Resources</v>
          </cell>
          <cell r="C24" t="str">
            <v xml:space="preserve">SF  </v>
          </cell>
          <cell r="D24">
            <v>-9939678.5899999868</v>
          </cell>
          <cell r="G24">
            <v>1088</v>
          </cell>
          <cell r="H24">
            <v>-4172000.5299999788</v>
          </cell>
          <cell r="K24">
            <v>1107</v>
          </cell>
          <cell r="L24">
            <v>-6513.24</v>
          </cell>
          <cell r="O24">
            <v>1107</v>
          </cell>
          <cell r="P24" t="str">
            <v>City of Riverside</v>
          </cell>
          <cell r="Q24" t="str">
            <v xml:space="preserve">S   </v>
          </cell>
          <cell r="R24">
            <v>99623.87</v>
          </cell>
        </row>
        <row r="25">
          <cell r="A25">
            <v>1107</v>
          </cell>
          <cell r="B25" t="str">
            <v>City of Riverside</v>
          </cell>
          <cell r="C25" t="str">
            <v xml:space="preserve">S   </v>
          </cell>
          <cell r="D25">
            <v>-424361.9400000007</v>
          </cell>
          <cell r="G25">
            <v>1107</v>
          </cell>
          <cell r="H25">
            <v>-295020.68</v>
          </cell>
          <cell r="K25">
            <v>1127</v>
          </cell>
          <cell r="L25">
            <v>-18851.099999999999</v>
          </cell>
          <cell r="O25">
            <v>1127</v>
          </cell>
          <cell r="P25" t="str">
            <v>Western Area Power Administration</v>
          </cell>
          <cell r="Q25" t="str">
            <v xml:space="preserve">S   </v>
          </cell>
          <cell r="R25">
            <v>73811.83</v>
          </cell>
        </row>
        <row r="26">
          <cell r="A26">
            <v>1127</v>
          </cell>
          <cell r="B26" t="str">
            <v>Western Area Power Administration</v>
          </cell>
          <cell r="C26" t="str">
            <v xml:space="preserve">S   </v>
          </cell>
          <cell r="D26">
            <v>30911072.029999979</v>
          </cell>
          <cell r="G26">
            <v>1127</v>
          </cell>
          <cell r="H26">
            <v>857321.99999999627</v>
          </cell>
          <cell r="K26">
            <v>1147</v>
          </cell>
          <cell r="L26">
            <v>0</v>
          </cell>
          <cell r="O26">
            <v>1147</v>
          </cell>
          <cell r="P26" t="str">
            <v>PGAE &amp; COTP</v>
          </cell>
          <cell r="Q26" t="str">
            <v xml:space="preserve">S   </v>
          </cell>
          <cell r="R26">
            <v>0</v>
          </cell>
        </row>
        <row r="27">
          <cell r="A27">
            <v>1147</v>
          </cell>
          <cell r="B27" t="str">
            <v>PGAE &amp; COTP</v>
          </cell>
          <cell r="C27" t="str">
            <v xml:space="preserve">S   </v>
          </cell>
          <cell r="D27">
            <v>1.1102230246251565E-16</v>
          </cell>
          <cell r="G27">
            <v>1147</v>
          </cell>
          <cell r="H27">
            <v>0</v>
          </cell>
          <cell r="K27">
            <v>1167</v>
          </cell>
          <cell r="L27">
            <v>-81841.70000000007</v>
          </cell>
          <cell r="O27">
            <v>1167</v>
          </cell>
          <cell r="P27" t="str">
            <v>Williams Energy Services Corporation</v>
          </cell>
          <cell r="Q27" t="str">
            <v xml:space="preserve">SF  </v>
          </cell>
          <cell r="R27">
            <v>745469.78</v>
          </cell>
        </row>
        <row r="28">
          <cell r="A28">
            <v>1167</v>
          </cell>
          <cell r="B28" t="str">
            <v>Williams Energy Services Corporation</v>
          </cell>
          <cell r="C28" t="str">
            <v xml:space="preserve">SF  </v>
          </cell>
          <cell r="D28">
            <v>-69832774.189999908</v>
          </cell>
          <cell r="G28">
            <v>1167</v>
          </cell>
          <cell r="H28">
            <v>-1108126.6499999464</v>
          </cell>
          <cell r="K28">
            <v>1189</v>
          </cell>
          <cell r="L28">
            <v>-86327.28</v>
          </cell>
          <cell r="O28">
            <v>1189</v>
          </cell>
          <cell r="P28" t="str">
            <v>Los Angeles Water &amp; Power</v>
          </cell>
          <cell r="Q28" t="str">
            <v xml:space="preserve">SI  </v>
          </cell>
          <cell r="R28">
            <v>212859.09</v>
          </cell>
        </row>
        <row r="29">
          <cell r="A29">
            <v>1187</v>
          </cell>
          <cell r="B29" t="str">
            <v>Pacific Gas and Electric Co</v>
          </cell>
          <cell r="C29" t="str">
            <v xml:space="preserve">TU  </v>
          </cell>
          <cell r="D29">
            <v>-18386348.859999999</v>
          </cell>
          <cell r="G29">
            <v>1187</v>
          </cell>
          <cell r="H29">
            <v>275661.96000000462</v>
          </cell>
          <cell r="K29">
            <v>1227</v>
          </cell>
          <cell r="L29">
            <v>-288678.69</v>
          </cell>
          <cell r="O29">
            <v>1227</v>
          </cell>
          <cell r="P29" t="str">
            <v>Bonneville Power Administration</v>
          </cell>
          <cell r="Q29" t="str">
            <v xml:space="preserve">SIF </v>
          </cell>
          <cell r="R29">
            <v>162060.10999999999</v>
          </cell>
        </row>
        <row r="30">
          <cell r="A30">
            <v>1188</v>
          </cell>
          <cell r="B30" t="str">
            <v>San Diego Gas &amp; Electric Co.</v>
          </cell>
          <cell r="C30" t="str">
            <v xml:space="preserve">TU  </v>
          </cell>
          <cell r="D30">
            <v>-2148583.77</v>
          </cell>
          <cell r="G30">
            <v>1188</v>
          </cell>
          <cell r="H30">
            <v>59104.58000000054</v>
          </cell>
          <cell r="K30">
            <v>1247</v>
          </cell>
          <cell r="L30">
            <v>-1082215.22</v>
          </cell>
          <cell r="O30">
            <v>1247</v>
          </cell>
          <cell r="P30" t="str">
            <v>California Power Exchange</v>
          </cell>
          <cell r="Q30" t="str">
            <v xml:space="preserve">S   </v>
          </cell>
          <cell r="R30">
            <v>8520993.5500000007</v>
          </cell>
        </row>
        <row r="31">
          <cell r="A31">
            <v>1189</v>
          </cell>
          <cell r="B31" t="str">
            <v>Los Angeles Water &amp; Power</v>
          </cell>
          <cell r="C31" t="str">
            <v xml:space="preserve">SI  </v>
          </cell>
          <cell r="D31">
            <v>-45144066.51000002</v>
          </cell>
          <cell r="G31">
            <v>1189</v>
          </cell>
          <cell r="H31">
            <v>7413101.9499999955</v>
          </cell>
          <cell r="K31">
            <v>1249</v>
          </cell>
          <cell r="L31">
            <v>-792.51</v>
          </cell>
          <cell r="O31">
            <v>1249</v>
          </cell>
          <cell r="P31" t="str">
            <v>Illinova Energy Partners, Inc</v>
          </cell>
          <cell r="Q31" t="str">
            <v xml:space="preserve">S   </v>
          </cell>
          <cell r="R31">
            <v>3397.25</v>
          </cell>
        </row>
        <row r="32">
          <cell r="A32">
            <v>1207</v>
          </cell>
          <cell r="B32" t="str">
            <v>Southern California Edison Co.</v>
          </cell>
          <cell r="C32" t="str">
            <v xml:space="preserve">TU  </v>
          </cell>
          <cell r="D32">
            <v>-3002982.8</v>
          </cell>
          <cell r="G32">
            <v>1207</v>
          </cell>
          <cell r="H32">
            <v>281085.23</v>
          </cell>
          <cell r="K32">
            <v>1308</v>
          </cell>
          <cell r="L32">
            <v>-538.99000000000524</v>
          </cell>
          <cell r="O32">
            <v>1268</v>
          </cell>
          <cell r="P32" t="str">
            <v>Southern California Edison Co</v>
          </cell>
          <cell r="Q32" t="str">
            <v xml:space="preserve">S   </v>
          </cell>
          <cell r="R32">
            <v>0</v>
          </cell>
        </row>
        <row r="33">
          <cell r="A33">
            <v>1227</v>
          </cell>
          <cell r="B33" t="str">
            <v>Bonneville Power Administration</v>
          </cell>
          <cell r="C33" t="str">
            <v xml:space="preserve">SIF </v>
          </cell>
          <cell r="D33">
            <v>-29488255.869999997</v>
          </cell>
          <cell r="G33">
            <v>1227</v>
          </cell>
          <cell r="H33">
            <v>-8873495.7799999975</v>
          </cell>
          <cell r="K33">
            <v>1648</v>
          </cell>
          <cell r="L33">
            <v>-826.70999999999913</v>
          </cell>
          <cell r="O33">
            <v>1288</v>
          </cell>
          <cell r="P33" t="str">
            <v>Scheduling Coordinators Market Operations</v>
          </cell>
          <cell r="Q33" t="str">
            <v xml:space="preserve">S   </v>
          </cell>
          <cell r="R33">
            <v>0</v>
          </cell>
        </row>
        <row r="34">
          <cell r="A34">
            <v>1247</v>
          </cell>
          <cell r="B34" t="str">
            <v>California Power Exchange</v>
          </cell>
          <cell r="C34" t="str">
            <v xml:space="preserve">S   </v>
          </cell>
          <cell r="D34">
            <v>430624355.81999969</v>
          </cell>
          <cell r="G34">
            <v>1247</v>
          </cell>
          <cell r="H34">
            <v>14624579.519999683</v>
          </cell>
          <cell r="K34">
            <v>1668</v>
          </cell>
          <cell r="L34">
            <v>-3872.83</v>
          </cell>
          <cell r="O34">
            <v>1308</v>
          </cell>
          <cell r="P34" t="str">
            <v>Modesto Irrigation District</v>
          </cell>
          <cell r="Q34" t="str">
            <v xml:space="preserve">SF  </v>
          </cell>
          <cell r="R34">
            <v>25329.71</v>
          </cell>
        </row>
        <row r="35">
          <cell r="A35">
            <v>1249</v>
          </cell>
          <cell r="B35" t="str">
            <v>Illinova Energy Partners, Inc</v>
          </cell>
          <cell r="C35" t="str">
            <v xml:space="preserve">S   </v>
          </cell>
          <cell r="D35">
            <v>724411.5199999992</v>
          </cell>
          <cell r="G35">
            <v>1249</v>
          </cell>
          <cell r="H35">
            <v>-92404.540000000386</v>
          </cell>
          <cell r="K35">
            <v>1688</v>
          </cell>
          <cell r="L35">
            <v>-3336.4799999999814</v>
          </cell>
          <cell r="O35">
            <v>1448</v>
          </cell>
          <cell r="P35" t="str">
            <v>Public Service Company of New Mexico</v>
          </cell>
          <cell r="Q35" t="str">
            <v xml:space="preserve">N   </v>
          </cell>
          <cell r="R35">
            <v>737.12</v>
          </cell>
        </row>
        <row r="36">
          <cell r="A36">
            <v>1288</v>
          </cell>
          <cell r="B36" t="str">
            <v>Scheduling Coordinators Market Operations</v>
          </cell>
          <cell r="C36" t="str">
            <v xml:space="preserve">S   </v>
          </cell>
          <cell r="D36">
            <v>0</v>
          </cell>
          <cell r="G36">
            <v>1308</v>
          </cell>
          <cell r="H36">
            <v>4940.5500000001048</v>
          </cell>
          <cell r="K36">
            <v>1708</v>
          </cell>
          <cell r="L36">
            <v>-8411.0799999999872</v>
          </cell>
          <cell r="O36">
            <v>1488</v>
          </cell>
          <cell r="P36" t="str">
            <v>Tucson Electric Power</v>
          </cell>
          <cell r="Q36" t="str">
            <v xml:space="preserve">N   </v>
          </cell>
          <cell r="R36">
            <v>1952.54</v>
          </cell>
        </row>
        <row r="37">
          <cell r="A37">
            <v>1308</v>
          </cell>
          <cell r="B37" t="str">
            <v>Modesto Irrigation District</v>
          </cell>
          <cell r="C37" t="str">
            <v xml:space="preserve">SF  </v>
          </cell>
          <cell r="D37">
            <v>-359517.07</v>
          </cell>
          <cell r="G37">
            <v>1648</v>
          </cell>
          <cell r="H37">
            <v>214335.92</v>
          </cell>
          <cell r="K37">
            <v>1868</v>
          </cell>
          <cell r="L37">
            <v>-530.48</v>
          </cell>
          <cell r="O37">
            <v>1628</v>
          </cell>
          <cell r="P37" t="str">
            <v>City of Glendale</v>
          </cell>
          <cell r="Q37" t="str">
            <v xml:space="preserve">SI  </v>
          </cell>
          <cell r="R37">
            <v>34249.57</v>
          </cell>
        </row>
        <row r="38">
          <cell r="A38">
            <v>1448</v>
          </cell>
          <cell r="B38" t="str">
            <v>Public Service Company of New Mexico</v>
          </cell>
          <cell r="C38" t="str">
            <v xml:space="preserve">N   </v>
          </cell>
          <cell r="D38">
            <v>-163000.57999999999</v>
          </cell>
          <cell r="G38">
            <v>1668</v>
          </cell>
          <cell r="H38">
            <v>-230057.98000000068</v>
          </cell>
          <cell r="K38">
            <v>1869</v>
          </cell>
          <cell r="L38">
            <v>-677.58</v>
          </cell>
          <cell r="O38">
            <v>1648</v>
          </cell>
          <cell r="P38" t="str">
            <v>Avista Energy Inc</v>
          </cell>
          <cell r="Q38" t="str">
            <v xml:space="preserve">SIF </v>
          </cell>
          <cell r="R38">
            <v>9303.41</v>
          </cell>
        </row>
        <row r="39">
          <cell r="A39">
            <v>1488</v>
          </cell>
          <cell r="B39" t="str">
            <v>Tucson Electric Power</v>
          </cell>
          <cell r="C39" t="str">
            <v xml:space="preserve">N   </v>
          </cell>
          <cell r="D39">
            <v>-340705.18</v>
          </cell>
          <cell r="G39">
            <v>1688</v>
          </cell>
          <cell r="H39">
            <v>-173210.61000000127</v>
          </cell>
          <cell r="K39">
            <v>2149</v>
          </cell>
          <cell r="L39">
            <v>0</v>
          </cell>
          <cell r="O39">
            <v>1668</v>
          </cell>
          <cell r="P39" t="str">
            <v>Idaho Power Company</v>
          </cell>
          <cell r="Q39" t="str">
            <v xml:space="preserve">SF  </v>
          </cell>
          <cell r="R39">
            <v>82034.58</v>
          </cell>
        </row>
        <row r="40">
          <cell r="A40">
            <v>1628</v>
          </cell>
          <cell r="B40" t="str">
            <v>City of Glendale</v>
          </cell>
          <cell r="C40" t="str">
            <v xml:space="preserve">SI  </v>
          </cell>
          <cell r="D40">
            <v>-4268027.2</v>
          </cell>
          <cell r="G40">
            <v>1708</v>
          </cell>
          <cell r="H40">
            <v>-128313.44</v>
          </cell>
          <cell r="K40">
            <v>2408</v>
          </cell>
          <cell r="L40">
            <v>-0.38000000000101863</v>
          </cell>
          <cell r="O40">
            <v>1688</v>
          </cell>
          <cell r="P40" t="str">
            <v>City of Pasadena</v>
          </cell>
          <cell r="Q40" t="str">
            <v xml:space="preserve">SU  </v>
          </cell>
          <cell r="R40">
            <v>123436.3</v>
          </cell>
        </row>
        <row r="41">
          <cell r="A41">
            <v>1630</v>
          </cell>
          <cell r="B41" t="str">
            <v>City of Santa Clara, dba Silicon Valley Power</v>
          </cell>
          <cell r="C41" t="str">
            <v xml:space="preserve">SI  </v>
          </cell>
          <cell r="D41">
            <v>-62.58</v>
          </cell>
          <cell r="G41">
            <v>1868</v>
          </cell>
          <cell r="H41">
            <v>-39747.89</v>
          </cell>
          <cell r="K41">
            <v>2509</v>
          </cell>
          <cell r="L41">
            <v>0</v>
          </cell>
          <cell r="O41">
            <v>1708</v>
          </cell>
          <cell r="P41" t="str">
            <v>City of Anaheim</v>
          </cell>
          <cell r="Q41" t="str">
            <v xml:space="preserve">SU  </v>
          </cell>
          <cell r="R41">
            <v>163981.51</v>
          </cell>
        </row>
        <row r="42">
          <cell r="A42">
            <v>1648</v>
          </cell>
          <cell r="B42" t="str">
            <v>Avista Energy Inc</v>
          </cell>
          <cell r="C42" t="str">
            <v xml:space="preserve">SIF </v>
          </cell>
          <cell r="D42">
            <v>-426209.19</v>
          </cell>
          <cell r="G42">
            <v>1869</v>
          </cell>
          <cell r="H42">
            <v>-31077.1</v>
          </cell>
          <cell r="K42">
            <v>1448</v>
          </cell>
          <cell r="L42">
            <v>-166.52</v>
          </cell>
          <cell r="O42">
            <v>1770</v>
          </cell>
          <cell r="P42" t="str">
            <v>Western Area Lower Colorado</v>
          </cell>
          <cell r="Q42" t="str">
            <v xml:space="preserve">N   </v>
          </cell>
          <cell r="R42">
            <v>2991.79</v>
          </cell>
        </row>
        <row r="43">
          <cell r="A43">
            <v>1668</v>
          </cell>
          <cell r="B43" t="str">
            <v>Idaho Power Company</v>
          </cell>
          <cell r="C43" t="str">
            <v xml:space="preserve">SF  </v>
          </cell>
          <cell r="D43">
            <v>1844911.74</v>
          </cell>
          <cell r="G43">
            <v>2149</v>
          </cell>
          <cell r="H43">
            <v>-54344.770000000135</v>
          </cell>
          <cell r="K43">
            <v>2830</v>
          </cell>
          <cell r="L43">
            <v>0</v>
          </cell>
          <cell r="O43">
            <v>1868</v>
          </cell>
          <cell r="P43" t="str">
            <v>City of Azusa</v>
          </cell>
          <cell r="Q43" t="str">
            <v xml:space="preserve">SF  </v>
          </cell>
          <cell r="R43">
            <v>11730.3</v>
          </cell>
        </row>
        <row r="44">
          <cell r="A44">
            <v>1688</v>
          </cell>
          <cell r="B44" t="str">
            <v>City of Pasadena</v>
          </cell>
          <cell r="C44" t="str">
            <v xml:space="preserve">SU  </v>
          </cell>
          <cell r="D44">
            <v>-10237991.069999997</v>
          </cell>
          <cell r="G44">
            <v>2408</v>
          </cell>
          <cell r="H44">
            <v>-174295.71000000066</v>
          </cell>
          <cell r="K44">
            <v>3011</v>
          </cell>
          <cell r="L44">
            <v>-2531.98</v>
          </cell>
          <cell r="O44">
            <v>1869</v>
          </cell>
          <cell r="P44" t="str">
            <v>City of Banning</v>
          </cell>
          <cell r="Q44" t="str">
            <v xml:space="preserve">S   </v>
          </cell>
          <cell r="R44">
            <v>8424.86</v>
          </cell>
        </row>
        <row r="45">
          <cell r="A45">
            <v>1708</v>
          </cell>
          <cell r="B45" t="str">
            <v>City of Anaheim</v>
          </cell>
          <cell r="C45" t="str">
            <v xml:space="preserve">SU  </v>
          </cell>
          <cell r="D45">
            <v>421895.52</v>
          </cell>
          <cell r="G45">
            <v>2509</v>
          </cell>
          <cell r="H45">
            <v>0</v>
          </cell>
          <cell r="K45">
            <v>2918</v>
          </cell>
          <cell r="L45">
            <v>0</v>
          </cell>
          <cell r="O45">
            <v>2149</v>
          </cell>
          <cell r="P45" t="str">
            <v>Aquila Power Corporation</v>
          </cell>
          <cell r="Q45" t="str">
            <v xml:space="preserve">SIF </v>
          </cell>
          <cell r="R45">
            <v>4502.96</v>
          </cell>
        </row>
        <row r="46">
          <cell r="A46">
            <v>1770</v>
          </cell>
          <cell r="B46" t="str">
            <v>Western Area Lower Colorado</v>
          </cell>
          <cell r="C46" t="str">
            <v xml:space="preserve">N   </v>
          </cell>
          <cell r="D46">
            <v>-881500.32</v>
          </cell>
          <cell r="G46">
            <v>1448</v>
          </cell>
          <cell r="H46">
            <v>0</v>
          </cell>
          <cell r="K46">
            <v>2890</v>
          </cell>
          <cell r="L46">
            <v>-2038.59</v>
          </cell>
          <cell r="O46">
            <v>2289</v>
          </cell>
          <cell r="P46" t="str">
            <v>El Paso Power Services Company</v>
          </cell>
          <cell r="Q46" t="str">
            <v xml:space="preserve">SI  </v>
          </cell>
          <cell r="R46">
            <v>30786.52</v>
          </cell>
        </row>
        <row r="47">
          <cell r="A47">
            <v>1868</v>
          </cell>
          <cell r="B47" t="str">
            <v>City of Azusa</v>
          </cell>
          <cell r="C47" t="str">
            <v xml:space="preserve">SF  </v>
          </cell>
          <cell r="D47">
            <v>-135721.54</v>
          </cell>
          <cell r="G47">
            <v>2830</v>
          </cell>
          <cell r="H47">
            <v>70.89000000001397</v>
          </cell>
          <cell r="K47">
            <v>2770</v>
          </cell>
          <cell r="L47">
            <v>-2760.06</v>
          </cell>
          <cell r="O47">
            <v>2408</v>
          </cell>
          <cell r="P47" t="str">
            <v>American Electric Power Service Corporation</v>
          </cell>
          <cell r="Q47" t="str">
            <v xml:space="preserve">SF  </v>
          </cell>
          <cell r="R47">
            <v>22940.75</v>
          </cell>
        </row>
        <row r="48">
          <cell r="A48">
            <v>1869</v>
          </cell>
          <cell r="B48" t="str">
            <v>City of Banning</v>
          </cell>
          <cell r="C48" t="str">
            <v xml:space="preserve">S   </v>
          </cell>
          <cell r="D48">
            <v>14911.87</v>
          </cell>
          <cell r="G48">
            <v>3011</v>
          </cell>
          <cell r="H48">
            <v>-45121.209999999846</v>
          </cell>
          <cell r="K48">
            <v>2289</v>
          </cell>
          <cell r="L48">
            <v>-13379.2</v>
          </cell>
          <cell r="O48">
            <v>2509</v>
          </cell>
          <cell r="P48" t="str">
            <v>Edison Mission Marketing &amp; Trading, Inc.</v>
          </cell>
          <cell r="Q48" t="str">
            <v xml:space="preserve">S   </v>
          </cell>
          <cell r="R48">
            <v>0.21</v>
          </cell>
        </row>
        <row r="49">
          <cell r="A49">
            <v>2149</v>
          </cell>
          <cell r="B49" t="str">
            <v>Aquila Power Corporation</v>
          </cell>
          <cell r="C49" t="str">
            <v xml:space="preserve">SIF </v>
          </cell>
          <cell r="D49">
            <v>361251.6</v>
          </cell>
          <cell r="G49">
            <v>2918</v>
          </cell>
          <cell r="H49">
            <v>0.10000000000002274</v>
          </cell>
          <cell r="K49">
            <v>3271</v>
          </cell>
          <cell r="L49">
            <v>0</v>
          </cell>
          <cell r="O49">
            <v>2770</v>
          </cell>
          <cell r="P49" t="str">
            <v>Coral Power, LLC</v>
          </cell>
          <cell r="Q49" t="str">
            <v xml:space="preserve">SF  </v>
          </cell>
          <cell r="R49">
            <v>55907.199999999997</v>
          </cell>
        </row>
        <row r="50">
          <cell r="A50">
            <v>2289</v>
          </cell>
          <cell r="B50" t="str">
            <v>El Paso Power Services Company</v>
          </cell>
          <cell r="C50" t="str">
            <v xml:space="preserve">SI  </v>
          </cell>
          <cell r="D50">
            <v>-2664134.19</v>
          </cell>
          <cell r="G50">
            <v>2890</v>
          </cell>
          <cell r="H50">
            <v>-205604.88</v>
          </cell>
          <cell r="K50">
            <v>3231</v>
          </cell>
          <cell r="L50">
            <v>-195.95</v>
          </cell>
          <cell r="O50">
            <v>2830</v>
          </cell>
          <cell r="P50" t="str">
            <v>PG&amp;E Energy Trading Power, L.P.</v>
          </cell>
          <cell r="Q50" t="str">
            <v xml:space="preserve">SF  </v>
          </cell>
          <cell r="R50">
            <v>3501.09</v>
          </cell>
        </row>
        <row r="51">
          <cell r="A51">
            <v>2408</v>
          </cell>
          <cell r="B51" t="str">
            <v>American Electric Power Service Corporation</v>
          </cell>
          <cell r="C51" t="str">
            <v xml:space="preserve">SF  </v>
          </cell>
          <cell r="D51">
            <v>1196756.21</v>
          </cell>
          <cell r="G51">
            <v>2770</v>
          </cell>
          <cell r="H51">
            <v>13979.190000001807</v>
          </cell>
          <cell r="K51">
            <v>3131</v>
          </cell>
          <cell r="L51">
            <v>-1.0099999999993088</v>
          </cell>
          <cell r="O51">
            <v>2890</v>
          </cell>
          <cell r="P51" t="str">
            <v>Strategic Energy, LLC</v>
          </cell>
          <cell r="Q51" t="str">
            <v xml:space="preserve">SI  </v>
          </cell>
          <cell r="R51">
            <v>20541.560000000001</v>
          </cell>
        </row>
        <row r="52">
          <cell r="A52">
            <v>2509</v>
          </cell>
          <cell r="B52" t="str">
            <v>Edison Mission Marketing &amp; Trading, Inc.</v>
          </cell>
          <cell r="C52" t="str">
            <v xml:space="preserve">S   </v>
          </cell>
          <cell r="D52">
            <v>-47.8</v>
          </cell>
          <cell r="G52">
            <v>2289</v>
          </cell>
          <cell r="H52">
            <v>-50214.910000002943</v>
          </cell>
          <cell r="K52">
            <v>3112</v>
          </cell>
          <cell r="L52">
            <v>-5652.1999999999825</v>
          </cell>
          <cell r="O52">
            <v>2918</v>
          </cell>
          <cell r="P52" t="str">
            <v>PECO Energy Company</v>
          </cell>
          <cell r="Q52" t="str">
            <v xml:space="preserve">SIF </v>
          </cell>
          <cell r="R52">
            <v>18.46</v>
          </cell>
        </row>
        <row r="53">
          <cell r="A53">
            <v>2770</v>
          </cell>
          <cell r="B53" t="str">
            <v>Coral Power, LLC</v>
          </cell>
          <cell r="C53" t="str">
            <v xml:space="preserve">SF  </v>
          </cell>
          <cell r="D53">
            <v>-2781132.26</v>
          </cell>
          <cell r="G53">
            <v>3271</v>
          </cell>
          <cell r="H53">
            <v>0</v>
          </cell>
          <cell r="K53">
            <v>3333</v>
          </cell>
          <cell r="L53">
            <v>1949.64</v>
          </cell>
          <cell r="O53">
            <v>2995</v>
          </cell>
          <cell r="P53" t="str">
            <v>Sacramento Municipal Utility District</v>
          </cell>
          <cell r="Q53" t="str">
            <v xml:space="preserve">F   </v>
          </cell>
          <cell r="R53">
            <v>225539</v>
          </cell>
        </row>
        <row r="54">
          <cell r="A54">
            <v>2830</v>
          </cell>
          <cell r="B54" t="str">
            <v>PG&amp;E Energy Trading Power, L.P.</v>
          </cell>
          <cell r="C54" t="str">
            <v xml:space="preserve">SF  </v>
          </cell>
          <cell r="D54">
            <v>-154115.35</v>
          </cell>
          <cell r="G54">
            <v>3231</v>
          </cell>
          <cell r="H54">
            <v>0</v>
          </cell>
          <cell r="K54">
            <v>3174</v>
          </cell>
          <cell r="L54">
            <v>0</v>
          </cell>
          <cell r="O54">
            <v>2999</v>
          </cell>
          <cell r="P54" t="str">
            <v>Koch Energy Trading</v>
          </cell>
          <cell r="Q54" t="str">
            <v xml:space="preserve">SIF </v>
          </cell>
          <cell r="R54">
            <v>3211.2</v>
          </cell>
        </row>
        <row r="55">
          <cell r="A55">
            <v>2890</v>
          </cell>
          <cell r="B55" t="str">
            <v>Strategic Energy, LLC</v>
          </cell>
          <cell r="C55" t="str">
            <v xml:space="preserve">SI  </v>
          </cell>
          <cell r="D55">
            <v>1298819.78</v>
          </cell>
          <cell r="G55">
            <v>3131</v>
          </cell>
          <cell r="H55">
            <v>-8082.1800000000367</v>
          </cell>
          <cell r="K55">
            <v>2999</v>
          </cell>
          <cell r="L55">
            <v>0</v>
          </cell>
          <cell r="O55">
            <v>3011</v>
          </cell>
          <cell r="P55" t="str">
            <v>NewEnergy Inc.</v>
          </cell>
          <cell r="Q55" t="str">
            <v xml:space="preserve">SF  </v>
          </cell>
          <cell r="R55">
            <v>32210.71</v>
          </cell>
        </row>
        <row r="56">
          <cell r="A56">
            <v>2910</v>
          </cell>
          <cell r="B56" t="str">
            <v>Merchant Energy Group of the Americas, INC</v>
          </cell>
          <cell r="C56" t="str">
            <v xml:space="preserve">SIF </v>
          </cell>
          <cell r="D56">
            <v>-40.799999999999997</v>
          </cell>
          <cell r="G56">
            <v>3112</v>
          </cell>
          <cell r="H56">
            <v>3509790.82</v>
          </cell>
          <cell r="K56">
            <v>3191</v>
          </cell>
          <cell r="L56">
            <v>-1580.56</v>
          </cell>
          <cell r="O56">
            <v>3112</v>
          </cell>
          <cell r="P56" t="str">
            <v>British Columbia Power Exchange</v>
          </cell>
          <cell r="Q56" t="str">
            <v xml:space="preserve">SF  </v>
          </cell>
          <cell r="R56">
            <v>145848.15</v>
          </cell>
        </row>
        <row r="57">
          <cell r="A57">
            <v>2918</v>
          </cell>
          <cell r="B57" t="str">
            <v>PECO Energy Company</v>
          </cell>
          <cell r="C57" t="str">
            <v xml:space="preserve">SIF </v>
          </cell>
          <cell r="D57">
            <v>-885.21</v>
          </cell>
          <cell r="G57">
            <v>3333</v>
          </cell>
          <cell r="H57">
            <v>0</v>
          </cell>
          <cell r="K57">
            <v>1488</v>
          </cell>
          <cell r="L57">
            <v>3348.58</v>
          </cell>
          <cell r="O57">
            <v>3131</v>
          </cell>
          <cell r="P57" t="str">
            <v>Puget Sound Energy</v>
          </cell>
          <cell r="Q57" t="str">
            <v xml:space="preserve">SI  </v>
          </cell>
          <cell r="R57">
            <v>6490.97</v>
          </cell>
        </row>
        <row r="58">
          <cell r="A58">
            <v>2995</v>
          </cell>
          <cell r="B58" t="str">
            <v>Sacramento Municipal Utility District</v>
          </cell>
          <cell r="C58" t="str">
            <v xml:space="preserve">F   </v>
          </cell>
          <cell r="D58">
            <v>-4096999.5</v>
          </cell>
          <cell r="G58">
            <v>2998</v>
          </cell>
          <cell r="H58">
            <v>4319.2499999997672</v>
          </cell>
          <cell r="K58">
            <v>1628</v>
          </cell>
          <cell r="L58">
            <v>-3752.71</v>
          </cell>
          <cell r="O58">
            <v>3174</v>
          </cell>
          <cell r="P58" t="str">
            <v>PacifiCorp Power Marketing Inc.</v>
          </cell>
          <cell r="Q58" t="str">
            <v xml:space="preserve">S   </v>
          </cell>
          <cell r="R58">
            <v>74.88</v>
          </cell>
        </row>
        <row r="59">
          <cell r="A59">
            <v>2998</v>
          </cell>
          <cell r="B59" t="str">
            <v>Morgan Stanley Capital Group, Inc.</v>
          </cell>
          <cell r="C59" t="str">
            <v xml:space="preserve">F   </v>
          </cell>
          <cell r="D59">
            <v>-1182784.06</v>
          </cell>
          <cell r="G59">
            <v>3174</v>
          </cell>
          <cell r="H59">
            <v>0</v>
          </cell>
          <cell r="K59">
            <v>3371</v>
          </cell>
          <cell r="L59">
            <v>-328.09</v>
          </cell>
          <cell r="O59">
            <v>3191</v>
          </cell>
          <cell r="P59" t="str">
            <v>PP&amp;L MONTANA, LLC</v>
          </cell>
          <cell r="Q59" t="str">
            <v xml:space="preserve">SI  </v>
          </cell>
          <cell r="R59">
            <v>1580.56</v>
          </cell>
        </row>
        <row r="60">
          <cell r="A60">
            <v>2999</v>
          </cell>
          <cell r="B60" t="str">
            <v>Koch Energy Trading</v>
          </cell>
          <cell r="C60" t="str">
            <v xml:space="preserve">SIF </v>
          </cell>
          <cell r="D60">
            <v>-249349.01</v>
          </cell>
          <cell r="G60">
            <v>2999</v>
          </cell>
          <cell r="H60">
            <v>0</v>
          </cell>
          <cell r="K60">
            <v>3336</v>
          </cell>
          <cell r="L60">
            <v>-30752.430000000633</v>
          </cell>
          <cell r="O60">
            <v>3231</v>
          </cell>
          <cell r="P60" t="str">
            <v>Public Service Company of Colorado</v>
          </cell>
          <cell r="Q60" t="str">
            <v xml:space="preserve">SIF </v>
          </cell>
          <cell r="R60">
            <v>685.8</v>
          </cell>
        </row>
        <row r="61">
          <cell r="A61">
            <v>3011</v>
          </cell>
          <cell r="B61" t="str">
            <v>NewEnergy Inc.</v>
          </cell>
          <cell r="C61" t="str">
            <v xml:space="preserve">SF  </v>
          </cell>
          <cell r="D61">
            <v>-393954.75</v>
          </cell>
          <cell r="G61">
            <v>3191</v>
          </cell>
          <cell r="H61">
            <v>-183373.8</v>
          </cell>
          <cell r="K61">
            <v>3591</v>
          </cell>
          <cell r="L61">
            <v>760.96</v>
          </cell>
          <cell r="O61">
            <v>3271</v>
          </cell>
          <cell r="P61" t="str">
            <v>Constellation Power Source Inc.</v>
          </cell>
          <cell r="Q61" t="str">
            <v xml:space="preserve">SI  </v>
          </cell>
          <cell r="R61">
            <v>0.25</v>
          </cell>
        </row>
        <row r="62">
          <cell r="A62">
            <v>3112</v>
          </cell>
          <cell r="B62" t="str">
            <v>British Columbia Power Exchange</v>
          </cell>
          <cell r="C62" t="str">
            <v xml:space="preserve">SF  </v>
          </cell>
          <cell r="D62">
            <v>5880731.9500000002</v>
          </cell>
          <cell r="G62">
            <v>1630</v>
          </cell>
          <cell r="H62">
            <v>0</v>
          </cell>
          <cell r="K62">
            <v>1770</v>
          </cell>
          <cell r="L62">
            <v>1611.07</v>
          </cell>
          <cell r="O62">
            <v>3333</v>
          </cell>
          <cell r="P62" t="str">
            <v>Sierra Pacific Power Company</v>
          </cell>
          <cell r="Q62" t="str">
            <v xml:space="preserve">SI  </v>
          </cell>
          <cell r="R62">
            <v>974.82</v>
          </cell>
        </row>
        <row r="63">
          <cell r="A63">
            <v>3131</v>
          </cell>
          <cell r="B63" t="str">
            <v>Puget Sound Energy</v>
          </cell>
          <cell r="C63" t="str">
            <v xml:space="preserve">SI  </v>
          </cell>
          <cell r="D63">
            <v>-113187.15</v>
          </cell>
          <cell r="G63">
            <v>1488</v>
          </cell>
          <cell r="H63">
            <v>0</v>
          </cell>
          <cell r="K63">
            <v>3652</v>
          </cell>
          <cell r="L63">
            <v>26090.560000000001</v>
          </cell>
          <cell r="O63">
            <v>3336</v>
          </cell>
          <cell r="P63" t="str">
            <v>California Power Exchange 3</v>
          </cell>
          <cell r="Q63" t="str">
            <v xml:space="preserve">S   </v>
          </cell>
          <cell r="R63">
            <v>3667680.44</v>
          </cell>
        </row>
        <row r="64">
          <cell r="A64">
            <v>3174</v>
          </cell>
          <cell r="B64" t="str">
            <v>PacifiCorp Power Marketing Inc.</v>
          </cell>
          <cell r="C64" t="str">
            <v xml:space="preserve">S   </v>
          </cell>
          <cell r="D64">
            <v>-7640.05</v>
          </cell>
          <cell r="G64">
            <v>3391</v>
          </cell>
          <cell r="H64">
            <v>0</v>
          </cell>
          <cell r="K64">
            <v>1288</v>
          </cell>
          <cell r="L64">
            <v>0</v>
          </cell>
          <cell r="O64">
            <v>3371</v>
          </cell>
          <cell r="P64" t="str">
            <v>Arizona Electric Power Cooperative, Inc.</v>
          </cell>
          <cell r="Q64" t="str">
            <v xml:space="preserve">SI  </v>
          </cell>
          <cell r="R64">
            <v>338.74</v>
          </cell>
        </row>
        <row r="65">
          <cell r="A65">
            <v>3191</v>
          </cell>
          <cell r="B65" t="str">
            <v>PP&amp;L MONTANA, LLC</v>
          </cell>
          <cell r="C65" t="str">
            <v xml:space="preserve">SI  </v>
          </cell>
          <cell r="D65">
            <v>-286686</v>
          </cell>
          <cell r="G65">
            <v>1628</v>
          </cell>
          <cell r="H65">
            <v>-10759.399999997579</v>
          </cell>
          <cell r="K65">
            <v>3431</v>
          </cell>
          <cell r="L65">
            <v>323.33999999999997</v>
          </cell>
          <cell r="O65">
            <v>3431</v>
          </cell>
          <cell r="P65" t="str">
            <v>City of Burbank, Public Service Department</v>
          </cell>
          <cell r="Q65" t="str">
            <v xml:space="preserve">N   </v>
          </cell>
          <cell r="R65">
            <v>161.66999999999999</v>
          </cell>
        </row>
        <row r="66">
          <cell r="A66">
            <v>3211</v>
          </cell>
          <cell r="B66" t="str">
            <v>Cargill Alliant, LLC</v>
          </cell>
          <cell r="C66" t="str">
            <v xml:space="preserve">SI  </v>
          </cell>
          <cell r="D66">
            <v>13.44</v>
          </cell>
          <cell r="G66">
            <v>3211</v>
          </cell>
          <cell r="H66">
            <v>0</v>
          </cell>
          <cell r="K66">
            <v>3511</v>
          </cell>
          <cell r="L66">
            <v>0</v>
          </cell>
          <cell r="O66">
            <v>3511</v>
          </cell>
          <cell r="P66" t="str">
            <v>San Diego Gas &amp; Electric, Merchant</v>
          </cell>
          <cell r="Q66" t="str">
            <v xml:space="preserve">S   </v>
          </cell>
          <cell r="R66">
            <v>0.01</v>
          </cell>
        </row>
        <row r="67">
          <cell r="A67">
            <v>3231</v>
          </cell>
          <cell r="B67" t="str">
            <v>Public Service Company of Colorado</v>
          </cell>
          <cell r="C67" t="str">
            <v xml:space="preserve">SIF </v>
          </cell>
          <cell r="D67">
            <v>-180737.12</v>
          </cell>
          <cell r="G67">
            <v>3451</v>
          </cell>
          <cell r="H67">
            <v>0</v>
          </cell>
          <cell r="K67">
            <v>2995</v>
          </cell>
          <cell r="L67">
            <v>-302755.55</v>
          </cell>
          <cell r="O67">
            <v>3591</v>
          </cell>
          <cell r="P67" t="str">
            <v>Turlock Irrigation District,</v>
          </cell>
          <cell r="Q67" t="str">
            <v xml:space="preserve">N   </v>
          </cell>
          <cell r="R67">
            <v>380.48</v>
          </cell>
        </row>
        <row r="68">
          <cell r="A68">
            <v>3271</v>
          </cell>
          <cell r="B68" t="str">
            <v>Constellation Power Source Inc.</v>
          </cell>
          <cell r="C68" t="str">
            <v xml:space="preserve">SI  </v>
          </cell>
          <cell r="D68">
            <v>-103.61</v>
          </cell>
          <cell r="G68">
            <v>3371</v>
          </cell>
          <cell r="H68">
            <v>951.51999999998952</v>
          </cell>
          <cell r="K68">
            <v>1268</v>
          </cell>
          <cell r="L68">
            <v>-109924.4</v>
          </cell>
          <cell r="O68">
            <v>3652</v>
          </cell>
          <cell r="P68" t="str">
            <v>California Department of Water Res.</v>
          </cell>
          <cell r="Q68" t="str">
            <v xml:space="preserve">S   </v>
          </cell>
          <cell r="R68">
            <v>154647.4</v>
          </cell>
        </row>
        <row r="69">
          <cell r="A69">
            <v>3333</v>
          </cell>
          <cell r="B69" t="str">
            <v>Sierra Pacific Power Company</v>
          </cell>
          <cell r="C69" t="str">
            <v xml:space="preserve">SI  </v>
          </cell>
          <cell r="D69">
            <v>-460620.44</v>
          </cell>
          <cell r="G69">
            <v>3336</v>
          </cell>
          <cell r="H69">
            <v>-13647486.720000118</v>
          </cell>
        </row>
        <row r="70">
          <cell r="A70">
            <v>3336</v>
          </cell>
          <cell r="B70" t="str">
            <v>California Power Exchange 3</v>
          </cell>
          <cell r="C70" t="str">
            <v xml:space="preserve">S   </v>
          </cell>
          <cell r="D70">
            <v>206727081.72999993</v>
          </cell>
          <cell r="G70">
            <v>3591</v>
          </cell>
          <cell r="H70">
            <v>0</v>
          </cell>
        </row>
        <row r="71">
          <cell r="A71">
            <v>3371</v>
          </cell>
          <cell r="B71" t="str">
            <v>Arizona Electric Power Cooperative, Inc.</v>
          </cell>
          <cell r="C71" t="str">
            <v xml:space="preserve">SI  </v>
          </cell>
          <cell r="D71">
            <v>-47963.86</v>
          </cell>
          <cell r="G71">
            <v>1770</v>
          </cell>
          <cell r="H71">
            <v>0</v>
          </cell>
        </row>
        <row r="72">
          <cell r="A72">
            <v>3391</v>
          </cell>
          <cell r="B72" t="str">
            <v>Public Utility District No. 2 of Grant County</v>
          </cell>
          <cell r="C72" t="str">
            <v xml:space="preserve">N   </v>
          </cell>
          <cell r="D72">
            <v>-90000</v>
          </cell>
          <cell r="G72">
            <v>3793</v>
          </cell>
          <cell r="H72">
            <v>4970571.66</v>
          </cell>
        </row>
        <row r="73">
          <cell r="A73">
            <v>3431</v>
          </cell>
          <cell r="B73" t="str">
            <v>City of Burbank, Public Service Department</v>
          </cell>
          <cell r="C73" t="str">
            <v xml:space="preserve">N   </v>
          </cell>
          <cell r="D73">
            <v>-100000</v>
          </cell>
          <cell r="G73">
            <v>3652</v>
          </cell>
          <cell r="H73">
            <v>13309131.369999975</v>
          </cell>
        </row>
        <row r="74">
          <cell r="A74">
            <v>3451</v>
          </cell>
          <cell r="B74" t="str">
            <v>AVISTA CORPORATION</v>
          </cell>
          <cell r="C74" t="str">
            <v xml:space="preserve">N   </v>
          </cell>
          <cell r="D74">
            <v>224999.1</v>
          </cell>
          <cell r="G74">
            <v>1288</v>
          </cell>
          <cell r="H74">
            <v>-291030.55</v>
          </cell>
        </row>
        <row r="75">
          <cell r="A75">
            <v>3511</v>
          </cell>
          <cell r="B75" t="str">
            <v>San Diego Gas &amp; Electric, Merchant</v>
          </cell>
          <cell r="C75" t="str">
            <v xml:space="preserve">S   </v>
          </cell>
          <cell r="D75">
            <v>0</v>
          </cell>
          <cell r="G75">
            <v>3431</v>
          </cell>
          <cell r="H75">
            <v>0</v>
          </cell>
        </row>
        <row r="76">
          <cell r="A76">
            <v>3591</v>
          </cell>
          <cell r="B76" t="str">
            <v>Turlock Irrigation District,</v>
          </cell>
          <cell r="C76" t="str">
            <v xml:space="preserve">N   </v>
          </cell>
          <cell r="D76">
            <v>-196054</v>
          </cell>
          <cell r="G76">
            <v>3511</v>
          </cell>
          <cell r="H76">
            <v>0</v>
          </cell>
        </row>
        <row r="77">
          <cell r="A77">
            <v>3652</v>
          </cell>
          <cell r="B77" t="str">
            <v>California Department of Water Res.</v>
          </cell>
          <cell r="C77" t="str">
            <v xml:space="preserve">S   </v>
          </cell>
          <cell r="D77">
            <v>-207293281.26000005</v>
          </cell>
          <cell r="G77">
            <v>2910</v>
          </cell>
          <cell r="H77">
            <v>0</v>
          </cell>
        </row>
        <row r="78">
          <cell r="A78">
            <v>3793</v>
          </cell>
          <cell r="B78" t="str">
            <v>California ISO</v>
          </cell>
          <cell r="C78" t="str">
            <v xml:space="preserve">N   </v>
          </cell>
          <cell r="D78">
            <v>-54086964.850000001</v>
          </cell>
          <cell r="G78">
            <v>2995</v>
          </cell>
          <cell r="H78">
            <v>-4096999.5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S_BA_ZONAL_MEAS_SUMS"/>
      <sheetName val="SS_UFE"/>
      <sheetName val="SS_SETTLEMENT_DETAILS"/>
      <sheetName val="1010 Demand Pivot"/>
      <sheetName val="Adj_Amt Allocation 1010"/>
      <sheetName val="ETC Neutrality"/>
      <sheetName val="1210 Demand Pivot"/>
      <sheetName val="UPLOAD FORMAT"/>
    </sheetNames>
    <sheetDataSet>
      <sheetData sheetId="0"/>
      <sheetData sheetId="1"/>
      <sheetData sheetId="2" refreshError="1"/>
      <sheetData sheetId="3" refreshError="1">
        <row r="5">
          <cell r="A5" t="str">
            <v>TRADE_HR</v>
          </cell>
          <cell r="B5">
            <v>1004</v>
          </cell>
          <cell r="C5">
            <v>1005</v>
          </cell>
          <cell r="D5">
            <v>1006</v>
          </cell>
          <cell r="E5">
            <v>1007</v>
          </cell>
          <cell r="F5">
            <v>1008</v>
          </cell>
          <cell r="G5">
            <v>1009</v>
          </cell>
          <cell r="H5">
            <v>1010</v>
          </cell>
          <cell r="I5">
            <v>1011</v>
          </cell>
          <cell r="J5">
            <v>1012</v>
          </cell>
          <cell r="K5">
            <v>1014</v>
          </cell>
          <cell r="L5">
            <v>1015</v>
          </cell>
          <cell r="M5">
            <v>1017</v>
          </cell>
          <cell r="N5">
            <v>1020</v>
          </cell>
          <cell r="O5">
            <v>1021</v>
          </cell>
          <cell r="P5">
            <v>1022</v>
          </cell>
          <cell r="Q5">
            <v>1024</v>
          </cell>
          <cell r="R5">
            <v>1026</v>
          </cell>
          <cell r="S5">
            <v>1029</v>
          </cell>
          <cell r="T5">
            <v>1068</v>
          </cell>
          <cell r="U5">
            <v>1088</v>
          </cell>
          <cell r="V5">
            <v>1107</v>
          </cell>
          <cell r="W5">
            <v>1127</v>
          </cell>
          <cell r="X5">
            <v>1147</v>
          </cell>
          <cell r="Y5">
            <v>1167</v>
          </cell>
          <cell r="Z5">
            <v>1247</v>
          </cell>
          <cell r="AA5">
            <v>1249</v>
          </cell>
          <cell r="AB5">
            <v>1668</v>
          </cell>
          <cell r="AC5">
            <v>1688</v>
          </cell>
          <cell r="AD5">
            <v>1708</v>
          </cell>
          <cell r="AE5">
            <v>1868</v>
          </cell>
          <cell r="AF5">
            <v>1869</v>
          </cell>
          <cell r="AG5">
            <v>2149</v>
          </cell>
          <cell r="AH5">
            <v>2509</v>
          </cell>
        </row>
        <row r="6">
          <cell r="A6">
            <v>1</v>
          </cell>
          <cell r="B6">
            <v>8.6199999999999992</v>
          </cell>
          <cell r="C6">
            <v>419.32</v>
          </cell>
          <cell r="D6">
            <v>9.77</v>
          </cell>
          <cell r="E6">
            <v>201</v>
          </cell>
          <cell r="F6">
            <v>139.01</v>
          </cell>
          <cell r="G6">
            <v>782.39</v>
          </cell>
          <cell r="H6">
            <v>43.09</v>
          </cell>
          <cell r="I6">
            <v>208.03</v>
          </cell>
          <cell r="J6">
            <v>466.18</v>
          </cell>
          <cell r="K6">
            <v>1034.3800000000001</v>
          </cell>
          <cell r="L6">
            <v>893.76</v>
          </cell>
          <cell r="M6">
            <v>448.98</v>
          </cell>
          <cell r="N6">
            <v>31.76</v>
          </cell>
          <cell r="O6">
            <v>0.28000000000000003</v>
          </cell>
          <cell r="P6">
            <v>30.08</v>
          </cell>
          <cell r="Q6">
            <v>9.7200000000000006</v>
          </cell>
          <cell r="R6">
            <v>0</v>
          </cell>
          <cell r="S6">
            <v>3.08</v>
          </cell>
          <cell r="T6">
            <v>1.75</v>
          </cell>
          <cell r="U6">
            <v>1515.53</v>
          </cell>
          <cell r="V6">
            <v>175.03</v>
          </cell>
          <cell r="W6">
            <v>101.14</v>
          </cell>
          <cell r="X6">
            <v>1033.2</v>
          </cell>
          <cell r="Y6">
            <v>1.37</v>
          </cell>
          <cell r="Z6">
            <v>16831.650000000001</v>
          </cell>
          <cell r="AA6">
            <v>154.86000000000001</v>
          </cell>
          <cell r="AB6">
            <v>7.42</v>
          </cell>
          <cell r="AC6">
            <v>18.670000000000002</v>
          </cell>
          <cell r="AD6">
            <v>253.56</v>
          </cell>
          <cell r="AE6">
            <v>21.79</v>
          </cell>
          <cell r="AF6">
            <v>12.27</v>
          </cell>
          <cell r="AG6">
            <v>0</v>
          </cell>
          <cell r="AH6">
            <v>0</v>
          </cell>
        </row>
        <row r="7">
          <cell r="A7">
            <v>2</v>
          </cell>
          <cell r="B7">
            <v>8.06</v>
          </cell>
          <cell r="C7">
            <v>407.03</v>
          </cell>
          <cell r="D7">
            <v>8.59</v>
          </cell>
          <cell r="E7">
            <v>171</v>
          </cell>
          <cell r="F7">
            <v>136.22</v>
          </cell>
          <cell r="G7">
            <v>773.7</v>
          </cell>
          <cell r="H7">
            <v>36.409999999999997</v>
          </cell>
          <cell r="I7">
            <v>206.34</v>
          </cell>
          <cell r="J7">
            <v>470.1</v>
          </cell>
          <cell r="K7">
            <v>1032.8900000000001</v>
          </cell>
          <cell r="L7">
            <v>866.68</v>
          </cell>
          <cell r="M7">
            <v>427.3</v>
          </cell>
          <cell r="N7">
            <v>30.23</v>
          </cell>
          <cell r="O7">
            <v>0.28999999999999998</v>
          </cell>
          <cell r="P7">
            <v>28.62</v>
          </cell>
          <cell r="Q7">
            <v>8.92</v>
          </cell>
          <cell r="R7">
            <v>0</v>
          </cell>
          <cell r="S7">
            <v>3.2</v>
          </cell>
          <cell r="T7">
            <v>1.78</v>
          </cell>
          <cell r="U7">
            <v>1591.04</v>
          </cell>
          <cell r="V7">
            <v>186.57</v>
          </cell>
          <cell r="W7">
            <v>102.21</v>
          </cell>
          <cell r="X7">
            <v>974.3</v>
          </cell>
          <cell r="Y7">
            <v>1.36</v>
          </cell>
          <cell r="Z7">
            <v>15839.91</v>
          </cell>
          <cell r="AA7">
            <v>146.28</v>
          </cell>
          <cell r="AB7">
            <v>6.53</v>
          </cell>
          <cell r="AC7">
            <v>12.7</v>
          </cell>
          <cell r="AD7">
            <v>238.56</v>
          </cell>
          <cell r="AE7">
            <v>20.37</v>
          </cell>
          <cell r="AF7">
            <v>11.56</v>
          </cell>
          <cell r="AG7">
            <v>0</v>
          </cell>
          <cell r="AH7">
            <v>0</v>
          </cell>
        </row>
        <row r="8">
          <cell r="A8">
            <v>3</v>
          </cell>
          <cell r="B8">
            <v>7.42</v>
          </cell>
          <cell r="C8">
            <v>394.03</v>
          </cell>
          <cell r="D8">
            <v>7.71</v>
          </cell>
          <cell r="E8">
            <v>151</v>
          </cell>
          <cell r="F8">
            <v>133.84</v>
          </cell>
          <cell r="G8">
            <v>753.38</v>
          </cell>
          <cell r="H8">
            <v>42.45</v>
          </cell>
          <cell r="I8">
            <v>205.42</v>
          </cell>
          <cell r="J8">
            <v>463.12</v>
          </cell>
          <cell r="K8">
            <v>1032.6199999999999</v>
          </cell>
          <cell r="L8">
            <v>853.99</v>
          </cell>
          <cell r="M8">
            <v>415.87</v>
          </cell>
          <cell r="N8">
            <v>29.42</v>
          </cell>
          <cell r="O8">
            <v>0.28999999999999998</v>
          </cell>
          <cell r="P8">
            <v>27.54</v>
          </cell>
          <cell r="Q8">
            <v>8.34</v>
          </cell>
          <cell r="R8">
            <v>0</v>
          </cell>
          <cell r="S8">
            <v>3.57</v>
          </cell>
          <cell r="T8">
            <v>1.78</v>
          </cell>
          <cell r="U8">
            <v>1584.62</v>
          </cell>
          <cell r="V8">
            <v>185.17</v>
          </cell>
          <cell r="W8">
            <v>102.25</v>
          </cell>
          <cell r="X8">
            <v>0</v>
          </cell>
          <cell r="Y8">
            <v>1.39</v>
          </cell>
          <cell r="Z8">
            <v>15384.84</v>
          </cell>
          <cell r="AA8">
            <v>141.63</v>
          </cell>
          <cell r="AB8">
            <v>5.95</v>
          </cell>
          <cell r="AC8">
            <v>8.5</v>
          </cell>
          <cell r="AD8">
            <v>230.22</v>
          </cell>
          <cell r="AE8">
            <v>19.93</v>
          </cell>
          <cell r="AF8">
            <v>11.26</v>
          </cell>
          <cell r="AG8">
            <v>0</v>
          </cell>
          <cell r="AH8">
            <v>0</v>
          </cell>
        </row>
        <row r="9">
          <cell r="A9">
            <v>4</v>
          </cell>
          <cell r="B9">
            <v>7.3</v>
          </cell>
          <cell r="C9">
            <v>384.38</v>
          </cell>
          <cell r="D9">
            <v>7.47</v>
          </cell>
          <cell r="E9">
            <v>151</v>
          </cell>
          <cell r="F9">
            <v>133.82</v>
          </cell>
          <cell r="G9">
            <v>754.52</v>
          </cell>
          <cell r="H9">
            <v>42.65</v>
          </cell>
          <cell r="I9">
            <v>204.79</v>
          </cell>
          <cell r="J9">
            <v>468.55</v>
          </cell>
          <cell r="K9">
            <v>1031.67</v>
          </cell>
          <cell r="L9">
            <v>861.2</v>
          </cell>
          <cell r="M9">
            <v>410.95</v>
          </cell>
          <cell r="N9">
            <v>29.06</v>
          </cell>
          <cell r="O9">
            <v>0.31</v>
          </cell>
          <cell r="P9">
            <v>27.51</v>
          </cell>
          <cell r="Q9">
            <v>8.18</v>
          </cell>
          <cell r="R9">
            <v>0</v>
          </cell>
          <cell r="S9">
            <v>3.84</v>
          </cell>
          <cell r="T9">
            <v>1.77</v>
          </cell>
          <cell r="U9">
            <v>1584.14</v>
          </cell>
          <cell r="V9">
            <v>181.99</v>
          </cell>
          <cell r="W9">
            <v>101.97</v>
          </cell>
          <cell r="X9">
            <v>918.3</v>
          </cell>
          <cell r="Y9">
            <v>1.38</v>
          </cell>
          <cell r="Z9">
            <v>15087.68</v>
          </cell>
          <cell r="AA9">
            <v>139.37</v>
          </cell>
          <cell r="AB9">
            <v>5.79</v>
          </cell>
          <cell r="AC9">
            <v>8.02</v>
          </cell>
          <cell r="AD9">
            <v>227.34</v>
          </cell>
          <cell r="AE9">
            <v>19.79</v>
          </cell>
          <cell r="AF9">
            <v>11.11</v>
          </cell>
          <cell r="AG9">
            <v>0</v>
          </cell>
          <cell r="AH9">
            <v>0</v>
          </cell>
        </row>
        <row r="10">
          <cell r="A10">
            <v>5</v>
          </cell>
          <cell r="B10">
            <v>7.43</v>
          </cell>
          <cell r="C10">
            <v>385.21</v>
          </cell>
          <cell r="D10">
            <v>7.31</v>
          </cell>
          <cell r="E10">
            <v>151</v>
          </cell>
          <cell r="F10">
            <v>137.01</v>
          </cell>
          <cell r="G10">
            <v>771.35</v>
          </cell>
          <cell r="H10">
            <v>43.1</v>
          </cell>
          <cell r="I10">
            <v>204.26</v>
          </cell>
          <cell r="J10">
            <v>479.31</v>
          </cell>
          <cell r="K10">
            <v>1031.5</v>
          </cell>
          <cell r="L10">
            <v>891.27</v>
          </cell>
          <cell r="M10">
            <v>413.5</v>
          </cell>
          <cell r="N10">
            <v>29.58</v>
          </cell>
          <cell r="O10">
            <v>0.28000000000000003</v>
          </cell>
          <cell r="P10">
            <v>27.47</v>
          </cell>
          <cell r="Q10">
            <v>8.01</v>
          </cell>
          <cell r="R10">
            <v>0</v>
          </cell>
          <cell r="S10">
            <v>4.2300000000000004</v>
          </cell>
          <cell r="T10">
            <v>1.75</v>
          </cell>
          <cell r="U10">
            <v>1569.88</v>
          </cell>
          <cell r="V10">
            <v>184.74</v>
          </cell>
          <cell r="W10">
            <v>102.52</v>
          </cell>
          <cell r="X10">
            <v>950.1</v>
          </cell>
          <cell r="Y10">
            <v>1.36</v>
          </cell>
          <cell r="Z10">
            <v>15403.96</v>
          </cell>
          <cell r="AA10">
            <v>140.4</v>
          </cell>
          <cell r="AB10">
            <v>5.75</v>
          </cell>
          <cell r="AC10">
            <v>11.32</v>
          </cell>
          <cell r="AD10">
            <v>232.8</v>
          </cell>
          <cell r="AE10">
            <v>20.16</v>
          </cell>
          <cell r="AF10">
            <v>11.56</v>
          </cell>
          <cell r="AG10">
            <v>0</v>
          </cell>
          <cell r="AH10">
            <v>0</v>
          </cell>
        </row>
        <row r="11">
          <cell r="A11">
            <v>6</v>
          </cell>
          <cell r="B11">
            <v>7.74</v>
          </cell>
          <cell r="C11">
            <v>400.63</v>
          </cell>
          <cell r="D11">
            <v>7.78</v>
          </cell>
          <cell r="E11">
            <v>151</v>
          </cell>
          <cell r="F11">
            <v>146.43</v>
          </cell>
          <cell r="G11">
            <v>808.16</v>
          </cell>
          <cell r="H11">
            <v>34.53</v>
          </cell>
          <cell r="I11">
            <v>204.69</v>
          </cell>
          <cell r="J11">
            <v>504.71</v>
          </cell>
          <cell r="K11">
            <v>1033.33</v>
          </cell>
          <cell r="L11">
            <v>983.1</v>
          </cell>
          <cell r="M11">
            <v>439.82</v>
          </cell>
          <cell r="N11">
            <v>31.14</v>
          </cell>
          <cell r="O11">
            <v>0.28000000000000003</v>
          </cell>
          <cell r="P11">
            <v>25.75</v>
          </cell>
          <cell r="Q11">
            <v>8.35</v>
          </cell>
          <cell r="R11">
            <v>0</v>
          </cell>
          <cell r="S11">
            <v>4.6900000000000004</v>
          </cell>
          <cell r="T11">
            <v>1.78</v>
          </cell>
          <cell r="U11">
            <v>1561.92</v>
          </cell>
          <cell r="V11">
            <v>186.17</v>
          </cell>
          <cell r="W11">
            <v>103.87</v>
          </cell>
          <cell r="X11">
            <v>995.5</v>
          </cell>
          <cell r="Y11">
            <v>1.37</v>
          </cell>
          <cell r="Z11">
            <v>16264.55</v>
          </cell>
          <cell r="AA11">
            <v>150.44999999999999</v>
          </cell>
          <cell r="AB11">
            <v>6.44</v>
          </cell>
          <cell r="AC11">
            <v>18.38</v>
          </cell>
          <cell r="AD11">
            <v>254.4</v>
          </cell>
          <cell r="AE11">
            <v>22.26</v>
          </cell>
          <cell r="AF11">
            <v>12.48</v>
          </cell>
          <cell r="AG11">
            <v>0</v>
          </cell>
          <cell r="AH11">
            <v>0</v>
          </cell>
        </row>
        <row r="12">
          <cell r="A12">
            <v>7</v>
          </cell>
          <cell r="B12">
            <v>8.2799999999999994</v>
          </cell>
          <cell r="C12">
            <v>629.49</v>
          </cell>
          <cell r="D12">
            <v>8.66</v>
          </cell>
          <cell r="E12">
            <v>161</v>
          </cell>
          <cell r="F12">
            <v>160.78</v>
          </cell>
          <cell r="G12">
            <v>857.8</v>
          </cell>
          <cell r="H12">
            <v>38.4</v>
          </cell>
          <cell r="I12">
            <v>198.31</v>
          </cell>
          <cell r="J12">
            <v>533.6</v>
          </cell>
          <cell r="K12">
            <v>938.91</v>
          </cell>
          <cell r="L12">
            <v>1097.8900000000001</v>
          </cell>
          <cell r="M12">
            <v>486.3</v>
          </cell>
          <cell r="N12">
            <v>34.31</v>
          </cell>
          <cell r="O12">
            <v>0.28000000000000003</v>
          </cell>
          <cell r="P12">
            <v>28.78</v>
          </cell>
          <cell r="Q12">
            <v>59.07</v>
          </cell>
          <cell r="R12">
            <v>0</v>
          </cell>
          <cell r="S12">
            <v>5.93</v>
          </cell>
          <cell r="T12">
            <v>276.74</v>
          </cell>
          <cell r="U12">
            <v>1477.21</v>
          </cell>
          <cell r="V12">
            <v>243.4</v>
          </cell>
          <cell r="W12">
            <v>93.11</v>
          </cell>
          <cell r="X12">
            <v>1409.9</v>
          </cell>
          <cell r="Y12">
            <v>26.27</v>
          </cell>
          <cell r="Z12">
            <v>17883.080000000002</v>
          </cell>
          <cell r="AA12">
            <v>164.64</v>
          </cell>
          <cell r="AB12">
            <v>7.58</v>
          </cell>
          <cell r="AC12">
            <v>30.94</v>
          </cell>
          <cell r="AD12">
            <v>284.7</v>
          </cell>
          <cell r="AE12">
            <v>25.88</v>
          </cell>
          <cell r="AF12">
            <v>12.89</v>
          </cell>
          <cell r="AG12">
            <v>50</v>
          </cell>
          <cell r="AH12">
            <v>0</v>
          </cell>
        </row>
        <row r="13">
          <cell r="A13">
            <v>8</v>
          </cell>
          <cell r="B13">
            <v>8.82</v>
          </cell>
          <cell r="C13">
            <v>671.54</v>
          </cell>
          <cell r="D13">
            <v>10.11</v>
          </cell>
          <cell r="E13">
            <v>181</v>
          </cell>
          <cell r="F13">
            <v>171.38</v>
          </cell>
          <cell r="G13">
            <v>909.39</v>
          </cell>
          <cell r="H13">
            <v>41.75</v>
          </cell>
          <cell r="I13">
            <v>200.93</v>
          </cell>
          <cell r="J13">
            <v>549.55999999999995</v>
          </cell>
          <cell r="K13">
            <v>677.6</v>
          </cell>
          <cell r="L13">
            <v>1120.4100000000001</v>
          </cell>
          <cell r="M13">
            <v>519.83000000000004</v>
          </cell>
          <cell r="N13">
            <v>38.47</v>
          </cell>
          <cell r="O13">
            <v>0.28000000000000003</v>
          </cell>
          <cell r="P13">
            <v>31.84</v>
          </cell>
          <cell r="Q13">
            <v>60.12</v>
          </cell>
          <cell r="R13">
            <v>0</v>
          </cell>
          <cell r="S13">
            <v>8.6999999999999993</v>
          </cell>
          <cell r="T13">
            <v>276.77</v>
          </cell>
          <cell r="U13">
            <v>1227.6300000000001</v>
          </cell>
          <cell r="V13">
            <v>258.25</v>
          </cell>
          <cell r="W13">
            <v>94.78</v>
          </cell>
          <cell r="X13">
            <v>1543</v>
          </cell>
          <cell r="Y13">
            <v>26.23</v>
          </cell>
          <cell r="Z13">
            <v>19874.349999999999</v>
          </cell>
          <cell r="AA13">
            <v>188.88</v>
          </cell>
          <cell r="AB13">
            <v>10.68</v>
          </cell>
          <cell r="AC13">
            <v>29.87</v>
          </cell>
          <cell r="AD13">
            <v>312.95999999999998</v>
          </cell>
          <cell r="AE13">
            <v>29.15</v>
          </cell>
          <cell r="AF13">
            <v>13.86</v>
          </cell>
          <cell r="AG13">
            <v>50</v>
          </cell>
          <cell r="AH13">
            <v>0</v>
          </cell>
        </row>
        <row r="14">
          <cell r="A14">
            <v>9</v>
          </cell>
          <cell r="B14">
            <v>9.41</v>
          </cell>
          <cell r="C14">
            <v>704</v>
          </cell>
          <cell r="D14">
            <v>10.72</v>
          </cell>
          <cell r="E14">
            <v>211</v>
          </cell>
          <cell r="F14">
            <v>177.01</v>
          </cell>
          <cell r="G14">
            <v>929.27</v>
          </cell>
          <cell r="H14">
            <v>46.96</v>
          </cell>
          <cell r="I14">
            <v>202.76</v>
          </cell>
          <cell r="J14">
            <v>563.21</v>
          </cell>
          <cell r="K14">
            <v>679.84</v>
          </cell>
          <cell r="L14">
            <v>1146.47</v>
          </cell>
          <cell r="M14">
            <v>547.82000000000005</v>
          </cell>
          <cell r="N14">
            <v>41.22</v>
          </cell>
          <cell r="O14">
            <v>0.28000000000000003</v>
          </cell>
          <cell r="P14">
            <v>33.770000000000003</v>
          </cell>
          <cell r="Q14">
            <v>60.55</v>
          </cell>
          <cell r="R14">
            <v>0</v>
          </cell>
          <cell r="S14">
            <v>12.23</v>
          </cell>
          <cell r="T14">
            <v>276.72000000000003</v>
          </cell>
          <cell r="U14">
            <v>1125</v>
          </cell>
          <cell r="V14">
            <v>274.3</v>
          </cell>
          <cell r="W14">
            <v>96.88</v>
          </cell>
          <cell r="X14">
            <v>1742.1</v>
          </cell>
          <cell r="Y14">
            <v>196.25</v>
          </cell>
          <cell r="Z14">
            <v>21492.17</v>
          </cell>
          <cell r="AA14">
            <v>210.96</v>
          </cell>
          <cell r="AB14">
            <v>13.2</v>
          </cell>
          <cell r="AC14">
            <v>45.75</v>
          </cell>
          <cell r="AD14">
            <v>335.64</v>
          </cell>
          <cell r="AE14">
            <v>31.35</v>
          </cell>
          <cell r="AF14">
            <v>15.36</v>
          </cell>
          <cell r="AG14">
            <v>50</v>
          </cell>
          <cell r="AH14">
            <v>0</v>
          </cell>
        </row>
        <row r="15">
          <cell r="A15">
            <v>10</v>
          </cell>
          <cell r="B15">
            <v>9.75</v>
          </cell>
          <cell r="C15">
            <v>725.36</v>
          </cell>
          <cell r="D15">
            <v>11.09</v>
          </cell>
          <cell r="E15">
            <v>251</v>
          </cell>
          <cell r="F15">
            <v>181.55</v>
          </cell>
          <cell r="G15">
            <v>982.9</v>
          </cell>
          <cell r="H15">
            <v>50.84</v>
          </cell>
          <cell r="I15">
            <v>204.02</v>
          </cell>
          <cell r="J15">
            <v>581.80999999999995</v>
          </cell>
          <cell r="K15">
            <v>680.52</v>
          </cell>
          <cell r="L15">
            <v>1170.57</v>
          </cell>
          <cell r="M15">
            <v>572.78</v>
          </cell>
          <cell r="N15">
            <v>44.01</v>
          </cell>
          <cell r="O15">
            <v>0.28000000000000003</v>
          </cell>
          <cell r="P15">
            <v>35.47</v>
          </cell>
          <cell r="Q15">
            <v>60.57</v>
          </cell>
          <cell r="R15">
            <v>0</v>
          </cell>
          <cell r="S15">
            <v>16.82</v>
          </cell>
          <cell r="T15">
            <v>276.7</v>
          </cell>
          <cell r="U15">
            <v>981.69</v>
          </cell>
          <cell r="V15">
            <v>247.6</v>
          </cell>
          <cell r="W15">
            <v>99.09</v>
          </cell>
          <cell r="X15">
            <v>1773.3</v>
          </cell>
          <cell r="Y15">
            <v>196.26</v>
          </cell>
          <cell r="Z15">
            <v>22676.15</v>
          </cell>
          <cell r="AA15">
            <v>225.74</v>
          </cell>
          <cell r="AB15">
            <v>15.21</v>
          </cell>
          <cell r="AC15">
            <v>50.96</v>
          </cell>
          <cell r="AD15">
            <v>354.24</v>
          </cell>
          <cell r="AE15">
            <v>32.69</v>
          </cell>
          <cell r="AF15">
            <v>16.21</v>
          </cell>
          <cell r="AG15">
            <v>50</v>
          </cell>
          <cell r="AH15">
            <v>0</v>
          </cell>
        </row>
        <row r="16">
          <cell r="A16">
            <v>11</v>
          </cell>
          <cell r="B16">
            <v>10.1</v>
          </cell>
          <cell r="C16">
            <v>942.04</v>
          </cell>
          <cell r="D16">
            <v>11.37</v>
          </cell>
          <cell r="E16">
            <v>281</v>
          </cell>
          <cell r="F16">
            <v>184.51</v>
          </cell>
          <cell r="G16">
            <v>1013.14</v>
          </cell>
          <cell r="H16">
            <v>53.1</v>
          </cell>
          <cell r="I16">
            <v>205.23</v>
          </cell>
          <cell r="J16">
            <v>594.76</v>
          </cell>
          <cell r="K16">
            <v>708.17</v>
          </cell>
          <cell r="L16">
            <v>1180.5</v>
          </cell>
          <cell r="M16">
            <v>593.04999999999995</v>
          </cell>
          <cell r="N16">
            <v>45.95</v>
          </cell>
          <cell r="O16">
            <v>0.28000000000000003</v>
          </cell>
          <cell r="P16">
            <v>37.21</v>
          </cell>
          <cell r="Q16">
            <v>60.34</v>
          </cell>
          <cell r="R16">
            <v>0</v>
          </cell>
          <cell r="S16">
            <v>18.84</v>
          </cell>
          <cell r="T16">
            <v>276.72000000000003</v>
          </cell>
          <cell r="U16">
            <v>666.97</v>
          </cell>
          <cell r="V16">
            <v>253.99</v>
          </cell>
          <cell r="W16">
            <v>100.69</v>
          </cell>
          <cell r="X16">
            <v>1807.2</v>
          </cell>
          <cell r="Y16">
            <v>196.22</v>
          </cell>
          <cell r="Z16">
            <v>23737.93</v>
          </cell>
          <cell r="AA16">
            <v>238.5</v>
          </cell>
          <cell r="AB16">
            <v>16.7</v>
          </cell>
          <cell r="AC16">
            <v>16.75</v>
          </cell>
          <cell r="AD16">
            <v>367.92</v>
          </cell>
          <cell r="AE16">
            <v>34.43</v>
          </cell>
          <cell r="AF16">
            <v>17.04</v>
          </cell>
          <cell r="AG16">
            <v>50</v>
          </cell>
          <cell r="AH16">
            <v>0</v>
          </cell>
        </row>
        <row r="17">
          <cell r="A17">
            <v>12</v>
          </cell>
          <cell r="B17">
            <v>10.29</v>
          </cell>
          <cell r="C17">
            <v>949.18</v>
          </cell>
          <cell r="D17">
            <v>11.52</v>
          </cell>
          <cell r="E17">
            <v>291</v>
          </cell>
          <cell r="F17">
            <v>184.25</v>
          </cell>
          <cell r="G17">
            <v>1011.36</v>
          </cell>
          <cell r="H17">
            <v>54.18</v>
          </cell>
          <cell r="I17">
            <v>205.56</v>
          </cell>
          <cell r="J17">
            <v>603.02</v>
          </cell>
          <cell r="K17">
            <v>754.99</v>
          </cell>
          <cell r="L17">
            <v>1187.77</v>
          </cell>
          <cell r="M17">
            <v>607.07000000000005</v>
          </cell>
          <cell r="N17">
            <v>47.66</v>
          </cell>
          <cell r="O17">
            <v>0.28000000000000003</v>
          </cell>
          <cell r="P17">
            <v>38.83</v>
          </cell>
          <cell r="Q17">
            <v>60.46</v>
          </cell>
          <cell r="R17">
            <v>0</v>
          </cell>
          <cell r="S17">
            <v>19.32</v>
          </cell>
          <cell r="T17">
            <v>276.70999999999998</v>
          </cell>
          <cell r="U17">
            <v>346.04</v>
          </cell>
          <cell r="V17">
            <v>263.19</v>
          </cell>
          <cell r="W17">
            <v>101.3</v>
          </cell>
          <cell r="X17">
            <v>1778.4</v>
          </cell>
          <cell r="Y17">
            <v>196.24</v>
          </cell>
          <cell r="Z17">
            <v>24351.43</v>
          </cell>
          <cell r="AA17">
            <v>247.1</v>
          </cell>
          <cell r="AB17">
            <v>17.32</v>
          </cell>
          <cell r="AC17">
            <v>22.33</v>
          </cell>
          <cell r="AD17">
            <v>379.38</v>
          </cell>
          <cell r="AE17">
            <v>34.840000000000003</v>
          </cell>
          <cell r="AF17">
            <v>17.440000000000001</v>
          </cell>
          <cell r="AG17">
            <v>50</v>
          </cell>
          <cell r="AH17">
            <v>0</v>
          </cell>
        </row>
        <row r="18">
          <cell r="A18">
            <v>13</v>
          </cell>
          <cell r="B18">
            <v>10.6</v>
          </cell>
          <cell r="C18">
            <v>945.97</v>
          </cell>
          <cell r="D18">
            <v>11.79</v>
          </cell>
          <cell r="E18">
            <v>286</v>
          </cell>
          <cell r="F18">
            <v>182.89</v>
          </cell>
          <cell r="G18">
            <v>961.33</v>
          </cell>
          <cell r="H18">
            <v>53.94</v>
          </cell>
          <cell r="I18">
            <v>209.18</v>
          </cell>
          <cell r="J18">
            <v>602.04999999999995</v>
          </cell>
          <cell r="K18">
            <v>865.01</v>
          </cell>
          <cell r="L18">
            <v>1185.3900000000001</v>
          </cell>
          <cell r="M18">
            <v>617.91</v>
          </cell>
          <cell r="N18">
            <v>48.92</v>
          </cell>
          <cell r="O18">
            <v>0.28000000000000003</v>
          </cell>
          <cell r="P18">
            <v>40.32</v>
          </cell>
          <cell r="Q18">
            <v>60.67</v>
          </cell>
          <cell r="R18">
            <v>0</v>
          </cell>
          <cell r="S18">
            <v>19.73</v>
          </cell>
          <cell r="T18">
            <v>276.72000000000003</v>
          </cell>
          <cell r="U18">
            <v>255.1</v>
          </cell>
          <cell r="V18">
            <v>266.14999999999998</v>
          </cell>
          <cell r="W18">
            <v>101.05</v>
          </cell>
          <cell r="X18">
            <v>1807.6</v>
          </cell>
          <cell r="Y18">
            <v>206.24</v>
          </cell>
          <cell r="Z18">
            <v>24523.21</v>
          </cell>
          <cell r="AA18">
            <v>252.01</v>
          </cell>
          <cell r="AB18">
            <v>17.71</v>
          </cell>
          <cell r="AC18">
            <v>27.75</v>
          </cell>
          <cell r="AD18">
            <v>387.84</v>
          </cell>
          <cell r="AE18">
            <v>35.92</v>
          </cell>
          <cell r="AF18">
            <v>18.059999999999999</v>
          </cell>
          <cell r="AG18">
            <v>50</v>
          </cell>
          <cell r="AH18">
            <v>0</v>
          </cell>
        </row>
        <row r="19">
          <cell r="A19">
            <v>14</v>
          </cell>
          <cell r="B19">
            <v>10.81</v>
          </cell>
          <cell r="C19">
            <v>952.83</v>
          </cell>
          <cell r="D19">
            <v>11.75</v>
          </cell>
          <cell r="E19">
            <v>286</v>
          </cell>
          <cell r="F19">
            <v>183.18</v>
          </cell>
          <cell r="G19">
            <v>965.89</v>
          </cell>
          <cell r="H19">
            <v>54.45</v>
          </cell>
          <cell r="I19">
            <v>209.46</v>
          </cell>
          <cell r="J19">
            <v>597.6</v>
          </cell>
          <cell r="K19">
            <v>867.52</v>
          </cell>
          <cell r="L19">
            <v>1197.27</v>
          </cell>
          <cell r="M19">
            <v>629.27</v>
          </cell>
          <cell r="N19">
            <v>49.77</v>
          </cell>
          <cell r="O19">
            <v>0.28000000000000003</v>
          </cell>
          <cell r="P19">
            <v>42.42</v>
          </cell>
          <cell r="Q19">
            <v>60.65</v>
          </cell>
          <cell r="R19">
            <v>0</v>
          </cell>
          <cell r="S19">
            <v>20.18</v>
          </cell>
          <cell r="T19">
            <v>276.73</v>
          </cell>
          <cell r="U19">
            <v>230.13</v>
          </cell>
          <cell r="V19">
            <v>272.04000000000002</v>
          </cell>
          <cell r="W19">
            <v>101.76</v>
          </cell>
          <cell r="X19">
            <v>1740.1</v>
          </cell>
          <cell r="Y19">
            <v>206.26</v>
          </cell>
          <cell r="Z19">
            <v>25327.39</v>
          </cell>
          <cell r="AA19">
            <v>257.33999999999997</v>
          </cell>
          <cell r="AB19">
            <v>17.75</v>
          </cell>
          <cell r="AC19">
            <v>33.33</v>
          </cell>
          <cell r="AD19">
            <v>400.26</v>
          </cell>
          <cell r="AE19">
            <v>37.32</v>
          </cell>
          <cell r="AF19">
            <v>18.41</v>
          </cell>
          <cell r="AG19">
            <v>50</v>
          </cell>
          <cell r="AH19">
            <v>0</v>
          </cell>
        </row>
        <row r="20">
          <cell r="A20">
            <v>15</v>
          </cell>
          <cell r="B20">
            <v>10.99</v>
          </cell>
          <cell r="C20">
            <v>954.98</v>
          </cell>
          <cell r="D20">
            <v>12.19</v>
          </cell>
          <cell r="E20">
            <v>286</v>
          </cell>
          <cell r="F20">
            <v>180.83</v>
          </cell>
          <cell r="G20">
            <v>955.39</v>
          </cell>
          <cell r="H20">
            <v>54.71</v>
          </cell>
          <cell r="I20">
            <v>209.93</v>
          </cell>
          <cell r="J20">
            <v>592.25</v>
          </cell>
          <cell r="K20">
            <v>868.05</v>
          </cell>
          <cell r="L20">
            <v>1229.8800000000001</v>
          </cell>
          <cell r="M20">
            <v>634.91</v>
          </cell>
          <cell r="N20">
            <v>50.11</v>
          </cell>
          <cell r="O20">
            <v>0.28000000000000003</v>
          </cell>
          <cell r="P20">
            <v>43.86</v>
          </cell>
          <cell r="Q20">
            <v>60.92</v>
          </cell>
          <cell r="R20">
            <v>0</v>
          </cell>
          <cell r="S20">
            <v>20.32</v>
          </cell>
          <cell r="T20">
            <v>276.79000000000002</v>
          </cell>
          <cell r="U20">
            <v>228.05</v>
          </cell>
          <cell r="V20">
            <v>285</v>
          </cell>
          <cell r="W20">
            <v>101.23</v>
          </cell>
          <cell r="X20">
            <v>1766.5</v>
          </cell>
          <cell r="Y20">
            <v>206.28</v>
          </cell>
          <cell r="Z20">
            <v>25523.09</v>
          </cell>
          <cell r="AA20">
            <v>259.35000000000002</v>
          </cell>
          <cell r="AB20">
            <v>17.8</v>
          </cell>
          <cell r="AC20">
            <v>39.119999999999997</v>
          </cell>
          <cell r="AD20">
            <v>408</v>
          </cell>
          <cell r="AE20">
            <v>38.86</v>
          </cell>
          <cell r="AF20">
            <v>18.89</v>
          </cell>
          <cell r="AG20">
            <v>50</v>
          </cell>
          <cell r="AH20">
            <v>0</v>
          </cell>
        </row>
        <row r="21">
          <cell r="A21">
            <v>16</v>
          </cell>
          <cell r="B21">
            <v>11.07</v>
          </cell>
          <cell r="C21">
            <v>948.81</v>
          </cell>
          <cell r="D21">
            <v>12.17</v>
          </cell>
          <cell r="E21">
            <v>286</v>
          </cell>
          <cell r="F21">
            <v>173.67</v>
          </cell>
          <cell r="G21">
            <v>935.9</v>
          </cell>
          <cell r="H21">
            <v>54.27</v>
          </cell>
          <cell r="I21">
            <v>209.74</v>
          </cell>
          <cell r="J21">
            <v>588.84</v>
          </cell>
          <cell r="K21">
            <v>867.85</v>
          </cell>
          <cell r="L21">
            <v>1289.33</v>
          </cell>
          <cell r="M21">
            <v>638.74</v>
          </cell>
          <cell r="N21">
            <v>50.65</v>
          </cell>
          <cell r="O21">
            <v>0.31</v>
          </cell>
          <cell r="P21">
            <v>45.19</v>
          </cell>
          <cell r="Q21">
            <v>60.89</v>
          </cell>
          <cell r="R21">
            <v>0</v>
          </cell>
          <cell r="S21">
            <v>20.329999999999998</v>
          </cell>
          <cell r="T21">
            <v>276.74</v>
          </cell>
          <cell r="U21">
            <v>228.34</v>
          </cell>
          <cell r="V21">
            <v>291.99</v>
          </cell>
          <cell r="W21">
            <v>101.88</v>
          </cell>
          <cell r="X21">
            <v>1750.7</v>
          </cell>
          <cell r="Y21">
            <v>206.26</v>
          </cell>
          <cell r="Z21">
            <v>25670.13</v>
          </cell>
          <cell r="AA21">
            <v>256.2</v>
          </cell>
          <cell r="AB21">
            <v>17.989999999999998</v>
          </cell>
          <cell r="AC21">
            <v>41.29</v>
          </cell>
          <cell r="AD21">
            <v>405.78</v>
          </cell>
          <cell r="AE21">
            <v>39.07</v>
          </cell>
          <cell r="AF21">
            <v>19.079999999999998</v>
          </cell>
          <cell r="AG21">
            <v>50</v>
          </cell>
          <cell r="AH21">
            <v>0</v>
          </cell>
        </row>
        <row r="22">
          <cell r="A22">
            <v>17</v>
          </cell>
          <cell r="B22">
            <v>10.98</v>
          </cell>
          <cell r="C22">
            <v>937.47</v>
          </cell>
          <cell r="D22">
            <v>12.51</v>
          </cell>
          <cell r="E22">
            <v>286</v>
          </cell>
          <cell r="F22">
            <v>165.77</v>
          </cell>
          <cell r="G22">
            <v>923.04</v>
          </cell>
          <cell r="H22">
            <v>52.86</v>
          </cell>
          <cell r="I22">
            <v>210.02</v>
          </cell>
          <cell r="J22">
            <v>587.64</v>
          </cell>
          <cell r="K22">
            <v>868.34</v>
          </cell>
          <cell r="L22">
            <v>1235.6400000000001</v>
          </cell>
          <cell r="M22">
            <v>633.89</v>
          </cell>
          <cell r="N22">
            <v>51.21</v>
          </cell>
          <cell r="O22">
            <v>0.28000000000000003</v>
          </cell>
          <cell r="P22">
            <v>45.42</v>
          </cell>
          <cell r="Q22">
            <v>61.12</v>
          </cell>
          <cell r="R22">
            <v>0</v>
          </cell>
          <cell r="S22">
            <v>19.850000000000001</v>
          </cell>
          <cell r="T22">
            <v>276.75</v>
          </cell>
          <cell r="U22">
            <v>252.46</v>
          </cell>
          <cell r="V22">
            <v>295.94</v>
          </cell>
          <cell r="W22">
            <v>99.76</v>
          </cell>
          <cell r="X22">
            <v>1756.6</v>
          </cell>
          <cell r="Y22">
            <v>206.27</v>
          </cell>
          <cell r="Z22">
            <v>25538.17</v>
          </cell>
          <cell r="AA22">
            <v>246.13</v>
          </cell>
          <cell r="AB22">
            <v>17.72</v>
          </cell>
          <cell r="AC22">
            <v>38.450000000000003</v>
          </cell>
          <cell r="AD22">
            <v>396.48</v>
          </cell>
          <cell r="AE22">
            <v>37.04</v>
          </cell>
          <cell r="AF22">
            <v>19.100000000000001</v>
          </cell>
          <cell r="AG22">
            <v>50</v>
          </cell>
          <cell r="AH22">
            <v>0</v>
          </cell>
        </row>
        <row r="23">
          <cell r="A23">
            <v>18</v>
          </cell>
          <cell r="B23">
            <v>11.21</v>
          </cell>
          <cell r="C23">
            <v>916.26</v>
          </cell>
          <cell r="D23">
            <v>13.66</v>
          </cell>
          <cell r="E23">
            <v>286</v>
          </cell>
          <cell r="F23">
            <v>157.77000000000001</v>
          </cell>
          <cell r="G23">
            <v>903.65</v>
          </cell>
          <cell r="H23">
            <v>47.49</v>
          </cell>
          <cell r="I23">
            <v>209.91</v>
          </cell>
          <cell r="J23">
            <v>579.41999999999996</v>
          </cell>
          <cell r="K23">
            <v>866.86</v>
          </cell>
          <cell r="L23">
            <v>1215.3699999999999</v>
          </cell>
          <cell r="M23">
            <v>616.01</v>
          </cell>
          <cell r="N23">
            <v>50.68</v>
          </cell>
          <cell r="O23">
            <v>0.28000000000000003</v>
          </cell>
          <cell r="P23">
            <v>44.73</v>
          </cell>
          <cell r="Q23">
            <v>61.9</v>
          </cell>
          <cell r="R23">
            <v>0</v>
          </cell>
          <cell r="S23">
            <v>19.010000000000002</v>
          </cell>
          <cell r="T23">
            <v>276.73</v>
          </cell>
          <cell r="U23">
            <v>253.08</v>
          </cell>
          <cell r="V23">
            <v>292.61</v>
          </cell>
          <cell r="W23">
            <v>97.87</v>
          </cell>
          <cell r="X23">
            <v>1777.4</v>
          </cell>
          <cell r="Y23">
            <v>206.26</v>
          </cell>
          <cell r="Z23">
            <v>24777.26</v>
          </cell>
          <cell r="AA23">
            <v>234.15</v>
          </cell>
          <cell r="AB23">
            <v>17.66</v>
          </cell>
          <cell r="AC23">
            <v>30.58</v>
          </cell>
          <cell r="AD23">
            <v>379.74</v>
          </cell>
          <cell r="AE23">
            <v>35.01</v>
          </cell>
          <cell r="AF23">
            <v>18.68</v>
          </cell>
          <cell r="AG23">
            <v>50</v>
          </cell>
          <cell r="AH23">
            <v>0</v>
          </cell>
        </row>
        <row r="24">
          <cell r="A24">
            <v>19</v>
          </cell>
          <cell r="B24">
            <v>11.35</v>
          </cell>
          <cell r="C24">
            <v>901.24</v>
          </cell>
          <cell r="D24">
            <v>14.72</v>
          </cell>
          <cell r="E24">
            <v>286</v>
          </cell>
          <cell r="F24">
            <v>150.53</v>
          </cell>
          <cell r="G24">
            <v>941.72</v>
          </cell>
          <cell r="H24">
            <v>42.67</v>
          </cell>
          <cell r="I24">
            <v>212.28</v>
          </cell>
          <cell r="J24">
            <v>562.77</v>
          </cell>
          <cell r="K24">
            <v>848.98</v>
          </cell>
          <cell r="L24">
            <v>1181.5899999999999</v>
          </cell>
          <cell r="M24">
            <v>587.77</v>
          </cell>
          <cell r="N24">
            <v>49.35</v>
          </cell>
          <cell r="O24">
            <v>0.28000000000000003</v>
          </cell>
          <cell r="P24">
            <v>42.33</v>
          </cell>
          <cell r="Q24">
            <v>62.61</v>
          </cell>
          <cell r="R24">
            <v>0</v>
          </cell>
          <cell r="S24">
            <v>17.47</v>
          </cell>
          <cell r="T24">
            <v>276.69</v>
          </cell>
          <cell r="U24">
            <v>253.42</v>
          </cell>
          <cell r="V24">
            <v>274.24</v>
          </cell>
          <cell r="W24">
            <v>94.76</v>
          </cell>
          <cell r="X24">
            <v>1722.6</v>
          </cell>
          <cell r="Y24">
            <v>206.25</v>
          </cell>
          <cell r="Z24">
            <v>23701.21</v>
          </cell>
          <cell r="AA24">
            <v>222.84</v>
          </cell>
          <cell r="AB24">
            <v>16.850000000000001</v>
          </cell>
          <cell r="AC24">
            <v>28.08</v>
          </cell>
          <cell r="AD24">
            <v>358.2</v>
          </cell>
          <cell r="AE24">
            <v>33.65</v>
          </cell>
          <cell r="AF24">
            <v>17.97</v>
          </cell>
          <cell r="AG24">
            <v>50</v>
          </cell>
          <cell r="AH24">
            <v>0</v>
          </cell>
        </row>
        <row r="25">
          <cell r="A25">
            <v>20</v>
          </cell>
          <cell r="B25">
            <v>11.35</v>
          </cell>
          <cell r="C25">
            <v>889.28</v>
          </cell>
          <cell r="D25">
            <v>15.55</v>
          </cell>
          <cell r="E25">
            <v>286</v>
          </cell>
          <cell r="F25">
            <v>147.63</v>
          </cell>
          <cell r="G25">
            <v>937.73</v>
          </cell>
          <cell r="H25">
            <v>50.75</v>
          </cell>
          <cell r="I25">
            <v>216.28</v>
          </cell>
          <cell r="J25">
            <v>551.39</v>
          </cell>
          <cell r="K25">
            <v>849.2</v>
          </cell>
          <cell r="L25">
            <v>1118.7</v>
          </cell>
          <cell r="M25">
            <v>570.44000000000005</v>
          </cell>
          <cell r="N25">
            <v>47.65</v>
          </cell>
          <cell r="O25">
            <v>0.28999999999999998</v>
          </cell>
          <cell r="P25">
            <v>40.97</v>
          </cell>
          <cell r="Q25">
            <v>63.2</v>
          </cell>
          <cell r="R25">
            <v>0</v>
          </cell>
          <cell r="S25">
            <v>16.850000000000001</v>
          </cell>
          <cell r="T25">
            <v>276.70999999999998</v>
          </cell>
          <cell r="U25">
            <v>457.58</v>
          </cell>
          <cell r="V25">
            <v>263.11</v>
          </cell>
          <cell r="W25">
            <v>91.9</v>
          </cell>
          <cell r="X25">
            <v>1752.1</v>
          </cell>
          <cell r="Y25">
            <v>206.27</v>
          </cell>
          <cell r="Z25">
            <v>23304.240000000002</v>
          </cell>
          <cell r="AA25">
            <v>219.16</v>
          </cell>
          <cell r="AB25">
            <v>12.01</v>
          </cell>
          <cell r="AC25">
            <v>21.06</v>
          </cell>
          <cell r="AD25">
            <v>350.64</v>
          </cell>
          <cell r="AE25">
            <v>32.729999999999997</v>
          </cell>
          <cell r="AF25">
            <v>17.690000000000001</v>
          </cell>
          <cell r="AG25">
            <v>50</v>
          </cell>
          <cell r="AH25">
            <v>0</v>
          </cell>
        </row>
        <row r="26">
          <cell r="A26">
            <v>21</v>
          </cell>
          <cell r="B26">
            <v>11.86</v>
          </cell>
          <cell r="C26">
            <v>881.51</v>
          </cell>
          <cell r="D26">
            <v>16.18</v>
          </cell>
          <cell r="E26">
            <v>291</v>
          </cell>
          <cell r="F26">
            <v>151.77000000000001</v>
          </cell>
          <cell r="G26">
            <v>941.59</v>
          </cell>
          <cell r="H26">
            <v>52.75</v>
          </cell>
          <cell r="I26">
            <v>216.39</v>
          </cell>
          <cell r="J26">
            <v>549.71</v>
          </cell>
          <cell r="K26">
            <v>766.07</v>
          </cell>
          <cell r="L26">
            <v>1110.21</v>
          </cell>
          <cell r="M26">
            <v>563.33000000000004</v>
          </cell>
          <cell r="N26">
            <v>47.25</v>
          </cell>
          <cell r="O26">
            <v>0.28000000000000003</v>
          </cell>
          <cell r="P26">
            <v>41.51</v>
          </cell>
          <cell r="Q26">
            <v>63.64</v>
          </cell>
          <cell r="R26">
            <v>0</v>
          </cell>
          <cell r="S26">
            <v>16.04</v>
          </cell>
          <cell r="T26">
            <v>276.76</v>
          </cell>
          <cell r="U26">
            <v>743.03</v>
          </cell>
          <cell r="V26">
            <v>270.92</v>
          </cell>
          <cell r="W26">
            <v>92.38</v>
          </cell>
          <cell r="X26">
            <v>1768.5</v>
          </cell>
          <cell r="Y26">
            <v>196.32</v>
          </cell>
          <cell r="Z26">
            <v>24280.31</v>
          </cell>
          <cell r="AA26">
            <v>222.16</v>
          </cell>
          <cell r="AB26">
            <v>10.55</v>
          </cell>
          <cell r="AC26">
            <v>47.28</v>
          </cell>
          <cell r="AD26">
            <v>361.92</v>
          </cell>
          <cell r="AE26">
            <v>33.17</v>
          </cell>
          <cell r="AF26">
            <v>18.87</v>
          </cell>
          <cell r="AG26">
            <v>50</v>
          </cell>
          <cell r="AH26">
            <v>0</v>
          </cell>
        </row>
        <row r="27">
          <cell r="A27">
            <v>22</v>
          </cell>
          <cell r="B27">
            <v>11.89</v>
          </cell>
          <cell r="C27">
            <v>870.14</v>
          </cell>
          <cell r="D27">
            <v>17.09</v>
          </cell>
          <cell r="E27">
            <v>291</v>
          </cell>
          <cell r="F27">
            <v>151.86000000000001</v>
          </cell>
          <cell r="G27">
            <v>892.55</v>
          </cell>
          <cell r="H27">
            <v>50.2</v>
          </cell>
          <cell r="I27">
            <v>214.84</v>
          </cell>
          <cell r="J27">
            <v>532.96</v>
          </cell>
          <cell r="K27">
            <v>679.48</v>
          </cell>
          <cell r="L27">
            <v>1056.3699999999999</v>
          </cell>
          <cell r="M27">
            <v>544.13</v>
          </cell>
          <cell r="N27">
            <v>46.27</v>
          </cell>
          <cell r="O27">
            <v>0.28000000000000003</v>
          </cell>
          <cell r="P27">
            <v>39.450000000000003</v>
          </cell>
          <cell r="Q27">
            <v>64.27</v>
          </cell>
          <cell r="R27">
            <v>0</v>
          </cell>
          <cell r="S27">
            <v>9.81</v>
          </cell>
          <cell r="T27">
            <v>276.75</v>
          </cell>
          <cell r="U27">
            <v>935.94</v>
          </cell>
          <cell r="V27">
            <v>260.2</v>
          </cell>
          <cell r="W27">
            <v>91.5</v>
          </cell>
          <cell r="X27">
            <v>1740.4</v>
          </cell>
          <cell r="Y27">
            <v>196.35</v>
          </cell>
          <cell r="Z27">
            <v>23259.599999999999</v>
          </cell>
          <cell r="AA27">
            <v>213.08</v>
          </cell>
          <cell r="AB27">
            <v>9.6300000000000008</v>
          </cell>
          <cell r="AC27">
            <v>36.83</v>
          </cell>
          <cell r="AD27">
            <v>342.66</v>
          </cell>
          <cell r="AE27">
            <v>30.79</v>
          </cell>
          <cell r="AF27">
            <v>17.88</v>
          </cell>
          <cell r="AG27">
            <v>50</v>
          </cell>
          <cell r="AH27">
            <v>0</v>
          </cell>
        </row>
        <row r="28">
          <cell r="A28">
            <v>23</v>
          </cell>
          <cell r="B28">
            <v>11.06</v>
          </cell>
          <cell r="C28">
            <v>456.79</v>
          </cell>
          <cell r="D28">
            <v>15.91</v>
          </cell>
          <cell r="E28">
            <v>261</v>
          </cell>
          <cell r="F28">
            <v>148.69</v>
          </cell>
          <cell r="G28">
            <v>838.56</v>
          </cell>
          <cell r="H28">
            <v>46.99</v>
          </cell>
          <cell r="I28">
            <v>214.1</v>
          </cell>
          <cell r="J28">
            <v>510.68</v>
          </cell>
          <cell r="K28">
            <v>1163.6400000000001</v>
          </cell>
          <cell r="L28">
            <v>923.01</v>
          </cell>
          <cell r="M28">
            <v>514.70000000000005</v>
          </cell>
          <cell r="N28">
            <v>42.49</v>
          </cell>
          <cell r="O28">
            <v>0.28000000000000003</v>
          </cell>
          <cell r="P28">
            <v>36.21</v>
          </cell>
          <cell r="Q28">
            <v>13.3</v>
          </cell>
          <cell r="R28">
            <v>0</v>
          </cell>
          <cell r="S28">
            <v>3.84</v>
          </cell>
          <cell r="T28">
            <v>1.75</v>
          </cell>
          <cell r="U28">
            <v>1207.83</v>
          </cell>
          <cell r="V28">
            <v>209.03</v>
          </cell>
          <cell r="W28">
            <v>98.02</v>
          </cell>
          <cell r="X28">
            <v>1490</v>
          </cell>
          <cell r="Y28">
            <v>171.35</v>
          </cell>
          <cell r="Z28">
            <v>20457.27</v>
          </cell>
          <cell r="AA28">
            <v>190.88</v>
          </cell>
          <cell r="AB28">
            <v>8.85</v>
          </cell>
          <cell r="AC28">
            <v>31.07</v>
          </cell>
          <cell r="AD28">
            <v>313.2</v>
          </cell>
          <cell r="AE28">
            <v>28.03</v>
          </cell>
          <cell r="AF28">
            <v>15.73</v>
          </cell>
          <cell r="AG28">
            <v>0</v>
          </cell>
          <cell r="AH28">
            <v>0</v>
          </cell>
        </row>
        <row r="29">
          <cell r="A29">
            <v>24</v>
          </cell>
          <cell r="B29">
            <v>9.83</v>
          </cell>
          <cell r="C29">
            <v>437.41</v>
          </cell>
          <cell r="D29">
            <v>13.1</v>
          </cell>
          <cell r="E29">
            <v>231</v>
          </cell>
          <cell r="F29">
            <v>144.43</v>
          </cell>
          <cell r="G29">
            <v>800.36</v>
          </cell>
          <cell r="H29">
            <v>45.34</v>
          </cell>
          <cell r="I29">
            <v>213.54</v>
          </cell>
          <cell r="J29">
            <v>491.41</v>
          </cell>
          <cell r="K29">
            <v>1036.99</v>
          </cell>
          <cell r="L29">
            <v>930.41</v>
          </cell>
          <cell r="M29">
            <v>482.93</v>
          </cell>
          <cell r="N29">
            <v>36.08</v>
          </cell>
          <cell r="O29">
            <v>0.28999999999999998</v>
          </cell>
          <cell r="P29">
            <v>32.82</v>
          </cell>
          <cell r="Q29">
            <v>11.27</v>
          </cell>
          <cell r="R29">
            <v>0</v>
          </cell>
          <cell r="S29">
            <v>2.65</v>
          </cell>
          <cell r="T29">
            <v>1.75</v>
          </cell>
          <cell r="U29">
            <v>1424.88</v>
          </cell>
          <cell r="V29">
            <v>186.14</v>
          </cell>
          <cell r="W29">
            <v>95.97</v>
          </cell>
          <cell r="X29">
            <v>1204.7</v>
          </cell>
          <cell r="Y29">
            <v>171.47</v>
          </cell>
          <cell r="Z29">
            <v>18151.12</v>
          </cell>
          <cell r="AA29">
            <v>171.06</v>
          </cell>
          <cell r="AB29">
            <v>8.19</v>
          </cell>
          <cell r="AC29">
            <v>30.92</v>
          </cell>
          <cell r="AD29">
            <v>283.92</v>
          </cell>
          <cell r="AE29">
            <v>24.21</v>
          </cell>
          <cell r="AF29">
            <v>14.02</v>
          </cell>
          <cell r="AG29">
            <v>0</v>
          </cell>
          <cell r="AH29">
            <v>0</v>
          </cell>
        </row>
      </sheetData>
      <sheetData sheetId="4" refreshError="1">
        <row r="2">
          <cell r="A2" t="str">
            <v>HR</v>
          </cell>
          <cell r="B2" t="str">
            <v>ADJ_AMT</v>
          </cell>
          <cell r="C2">
            <v>1004</v>
          </cell>
          <cell r="D2">
            <v>1005</v>
          </cell>
          <cell r="E2">
            <v>1006</v>
          </cell>
          <cell r="F2">
            <v>1007</v>
          </cell>
          <cell r="G2">
            <v>1008</v>
          </cell>
          <cell r="H2">
            <v>1009</v>
          </cell>
          <cell r="I2">
            <v>1010</v>
          </cell>
          <cell r="J2">
            <v>1011</v>
          </cell>
          <cell r="K2">
            <v>1012</v>
          </cell>
          <cell r="L2">
            <v>1014</v>
          </cell>
          <cell r="M2">
            <v>1015</v>
          </cell>
          <cell r="N2">
            <v>1017</v>
          </cell>
          <cell r="O2">
            <v>1020</v>
          </cell>
          <cell r="P2">
            <v>1021</v>
          </cell>
          <cell r="Q2">
            <v>1022</v>
          </cell>
          <cell r="R2">
            <v>1024</v>
          </cell>
          <cell r="S2">
            <v>1026</v>
          </cell>
          <cell r="T2">
            <v>1029</v>
          </cell>
          <cell r="U2">
            <v>1068</v>
          </cell>
          <cell r="V2">
            <v>1088</v>
          </cell>
          <cell r="W2">
            <v>1107</v>
          </cell>
          <cell r="X2">
            <v>1127</v>
          </cell>
          <cell r="Y2">
            <v>1147</v>
          </cell>
          <cell r="Z2">
            <v>1167</v>
          </cell>
          <cell r="AA2">
            <v>1247</v>
          </cell>
          <cell r="AB2">
            <v>1249</v>
          </cell>
          <cell r="AC2">
            <v>1668</v>
          </cell>
          <cell r="AD2">
            <v>1688</v>
          </cell>
          <cell r="AE2">
            <v>1708</v>
          </cell>
          <cell r="AF2">
            <v>1868</v>
          </cell>
          <cell r="AG2">
            <v>1869</v>
          </cell>
          <cell r="AH2">
            <v>2149</v>
          </cell>
          <cell r="AI2" t="str">
            <v/>
          </cell>
          <cell r="AJ2" t="str">
            <v/>
          </cell>
          <cell r="AK2" t="str">
            <v/>
          </cell>
          <cell r="AL2" t="str">
            <v/>
          </cell>
          <cell r="AM2" t="str">
            <v/>
          </cell>
          <cell r="AN2" t="str">
            <v/>
          </cell>
          <cell r="AO2" t="str">
            <v/>
          </cell>
          <cell r="AP2" t="str">
            <v/>
          </cell>
          <cell r="AQ2" t="str">
            <v>TOTAL</v>
          </cell>
        </row>
        <row r="3">
          <cell r="A3">
            <v>1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</row>
        <row r="4">
          <cell r="A4">
            <v>2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</row>
        <row r="5">
          <cell r="A5">
            <v>3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</row>
        <row r="6">
          <cell r="A6">
            <v>4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</row>
        <row r="7">
          <cell r="A7">
            <v>5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</row>
        <row r="8">
          <cell r="A8">
            <v>6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</row>
        <row r="9">
          <cell r="A9">
            <v>7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</row>
        <row r="10">
          <cell r="A10">
            <v>8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</row>
        <row r="11">
          <cell r="A11">
            <v>9</v>
          </cell>
          <cell r="B11">
            <v>-1093.4000000000001</v>
          </cell>
          <cell r="C11">
            <v>-0.32890570356304866</v>
          </cell>
          <cell r="D11">
            <v>-24.606760394089935</v>
          </cell>
          <cell r="E11">
            <v>-0.37469385145546041</v>
          </cell>
          <cell r="F11">
            <v>-7.3750375612968408</v>
          </cell>
          <cell r="G11">
            <v>-6.1869924110196868</v>
          </cell>
          <cell r="H11">
            <v>-32.480574192352208</v>
          </cell>
          <cell r="I11">
            <v>-1.6413827671966807</v>
          </cell>
          <cell r="J11">
            <v>-7.0870266157751063</v>
          </cell>
          <cell r="K11">
            <v>-19.685757843118456</v>
          </cell>
          <cell r="L11">
            <v>-23.762301116929123</v>
          </cell>
          <cell r="M11">
            <v>-40.072319018483363</v>
          </cell>
          <cell r="N11">
            <v>-19.147834487344248</v>
          </cell>
          <cell r="O11">
            <v>-1.4407537833016861</v>
          </cell>
          <cell r="P11">
            <v>-9.7867797021948602E-3</v>
          </cell>
          <cell r="Q11">
            <v>-1.1803555376540018</v>
          </cell>
          <cell r="R11">
            <v>-2.1163911105996385</v>
          </cell>
          <cell r="S11">
            <v>0</v>
          </cell>
          <cell r="T11">
            <v>-0.42747255627801123</v>
          </cell>
          <cell r="U11">
            <v>-9.6721345685405797</v>
          </cell>
          <cell r="V11">
            <v>-39.321882732032925</v>
          </cell>
          <cell r="W11">
            <v>-9.5875488296858933</v>
          </cell>
          <cell r="X11">
            <v>-3.3862257769594217</v>
          </cell>
          <cell r="Y11">
            <v>-60.891246139977376</v>
          </cell>
          <cell r="Z11">
            <v>-6.8594839876990754</v>
          </cell>
          <cell r="AA11">
            <v>-751.21118968614746</v>
          </cell>
          <cell r="AB11">
            <v>-7.3736394499108133</v>
          </cell>
          <cell r="AC11">
            <v>-0.46137675738918621</v>
          </cell>
          <cell r="AD11">
            <v>-1.5990898977693386</v>
          </cell>
          <cell r="AE11">
            <v>-11.731552640159581</v>
          </cell>
          <cell r="AF11">
            <v>-1.0957697987993174</v>
          </cell>
          <cell r="AG11">
            <v>-0.53687477223468949</v>
          </cell>
          <cell r="AH11">
            <v>-1.7476392325347962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-1093.4000000000001</v>
          </cell>
        </row>
        <row r="12">
          <cell r="A12">
            <v>10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</row>
        <row r="13">
          <cell r="A13">
            <v>11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A14">
            <v>12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A15">
            <v>13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</row>
        <row r="16">
          <cell r="A16">
            <v>14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</row>
        <row r="17">
          <cell r="A17">
            <v>15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</row>
        <row r="18">
          <cell r="A18">
            <v>16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</row>
        <row r="19">
          <cell r="A19">
            <v>17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</row>
        <row r="20">
          <cell r="A20">
            <v>18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</row>
        <row r="21">
          <cell r="A21">
            <v>19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</row>
        <row r="22">
          <cell r="A22">
            <v>20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</row>
        <row r="23">
          <cell r="A23">
            <v>21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</row>
        <row r="24">
          <cell r="A24">
            <v>22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</row>
        <row r="25">
          <cell r="A25">
            <v>23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</row>
        <row r="26">
          <cell r="A26">
            <v>24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</row>
        <row r="40">
          <cell r="A40" t="str">
            <v>Hour</v>
          </cell>
          <cell r="B40" t="str">
            <v>Price</v>
          </cell>
        </row>
        <row r="41">
          <cell r="A41">
            <v>1</v>
          </cell>
          <cell r="B41">
            <v>0</v>
          </cell>
        </row>
        <row r="42">
          <cell r="A42">
            <v>2</v>
          </cell>
          <cell r="B42">
            <v>0</v>
          </cell>
        </row>
        <row r="43">
          <cell r="A43">
            <v>3</v>
          </cell>
          <cell r="B43">
            <v>0</v>
          </cell>
        </row>
        <row r="44">
          <cell r="A44">
            <v>4</v>
          </cell>
          <cell r="B44">
            <v>0</v>
          </cell>
        </row>
        <row r="45">
          <cell r="A45">
            <v>5</v>
          </cell>
          <cell r="B45">
            <v>0</v>
          </cell>
        </row>
        <row r="46">
          <cell r="A46">
            <v>6</v>
          </cell>
          <cell r="B46">
            <v>0</v>
          </cell>
        </row>
        <row r="47">
          <cell r="A47">
            <v>7</v>
          </cell>
          <cell r="B47">
            <v>0</v>
          </cell>
        </row>
        <row r="48">
          <cell r="A48">
            <v>8</v>
          </cell>
          <cell r="B48">
            <v>0</v>
          </cell>
        </row>
        <row r="49">
          <cell r="A49">
            <v>9</v>
          </cell>
          <cell r="B49">
            <v>-3.4952784650695928E-2</v>
          </cell>
        </row>
        <row r="50">
          <cell r="A50">
            <v>10</v>
          </cell>
          <cell r="B50">
            <v>0</v>
          </cell>
        </row>
        <row r="51">
          <cell r="A51">
            <v>11</v>
          </cell>
          <cell r="B51">
            <v>0</v>
          </cell>
        </row>
        <row r="52">
          <cell r="A52">
            <v>12</v>
          </cell>
          <cell r="B52">
            <v>0</v>
          </cell>
        </row>
        <row r="53">
          <cell r="A53">
            <v>13</v>
          </cell>
          <cell r="B53">
            <v>0</v>
          </cell>
        </row>
        <row r="54">
          <cell r="A54">
            <v>14</v>
          </cell>
          <cell r="B54">
            <v>0</v>
          </cell>
        </row>
        <row r="55">
          <cell r="A55">
            <v>15</v>
          </cell>
          <cell r="B55">
            <v>0</v>
          </cell>
        </row>
        <row r="56">
          <cell r="A56">
            <v>16</v>
          </cell>
          <cell r="B56">
            <v>0</v>
          </cell>
        </row>
        <row r="57">
          <cell r="A57">
            <v>17</v>
          </cell>
          <cell r="B57">
            <v>0</v>
          </cell>
        </row>
        <row r="58">
          <cell r="A58">
            <v>18</v>
          </cell>
          <cell r="B58">
            <v>0</v>
          </cell>
        </row>
        <row r="59">
          <cell r="A59">
            <v>19</v>
          </cell>
          <cell r="B59">
            <v>0</v>
          </cell>
        </row>
        <row r="60">
          <cell r="A60">
            <v>20</v>
          </cell>
          <cell r="B60">
            <v>0</v>
          </cell>
        </row>
        <row r="61">
          <cell r="A61">
            <v>21</v>
          </cell>
          <cell r="B61">
            <v>0</v>
          </cell>
        </row>
        <row r="62">
          <cell r="A62">
            <v>22</v>
          </cell>
          <cell r="B62">
            <v>0</v>
          </cell>
        </row>
        <row r="63">
          <cell r="A63">
            <v>23</v>
          </cell>
          <cell r="B63">
            <v>0</v>
          </cell>
        </row>
        <row r="64">
          <cell r="A64">
            <v>24</v>
          </cell>
          <cell r="B64">
            <v>0</v>
          </cell>
        </row>
        <row r="65">
          <cell r="A65">
            <v>25</v>
          </cell>
          <cell r="B65" t="e">
            <v>#N/A</v>
          </cell>
        </row>
      </sheetData>
      <sheetData sheetId="5" refreshError="1">
        <row r="2">
          <cell r="K2" t="str">
            <v>hr</v>
          </cell>
          <cell r="L2" t="str">
            <v>Total</v>
          </cell>
          <cell r="M2">
            <v>1004</v>
          </cell>
          <cell r="N2">
            <v>1005</v>
          </cell>
          <cell r="O2">
            <v>1006</v>
          </cell>
          <cell r="P2">
            <v>1007</v>
          </cell>
          <cell r="Q2">
            <v>1008</v>
          </cell>
          <cell r="R2">
            <v>1009</v>
          </cell>
          <cell r="S2">
            <v>1010</v>
          </cell>
          <cell r="T2">
            <v>1011</v>
          </cell>
          <cell r="U2">
            <v>1012</v>
          </cell>
          <cell r="V2">
            <v>1014</v>
          </cell>
          <cell r="W2">
            <v>1015</v>
          </cell>
          <cell r="X2">
            <v>1017</v>
          </cell>
          <cell r="Y2">
            <v>1020</v>
          </cell>
          <cell r="Z2">
            <v>1021</v>
          </cell>
          <cell r="AA2">
            <v>1022</v>
          </cell>
          <cell r="AB2">
            <v>1024</v>
          </cell>
          <cell r="AC2">
            <v>1026</v>
          </cell>
          <cell r="AD2">
            <v>1029</v>
          </cell>
          <cell r="AE2">
            <v>1068</v>
          </cell>
          <cell r="AF2">
            <v>1088</v>
          </cell>
          <cell r="AG2">
            <v>1107</v>
          </cell>
          <cell r="AH2">
            <v>1127</v>
          </cell>
          <cell r="AI2">
            <v>1147</v>
          </cell>
          <cell r="AJ2">
            <v>1167</v>
          </cell>
          <cell r="AK2">
            <v>1247</v>
          </cell>
          <cell r="AL2">
            <v>1249</v>
          </cell>
          <cell r="AM2">
            <v>1668</v>
          </cell>
          <cell r="AN2">
            <v>1688</v>
          </cell>
          <cell r="AO2">
            <v>1708</v>
          </cell>
          <cell r="AP2">
            <v>1868</v>
          </cell>
          <cell r="AQ2">
            <v>1869</v>
          </cell>
          <cell r="AR2">
            <v>2149</v>
          </cell>
          <cell r="AS2" t="str">
            <v/>
          </cell>
          <cell r="AT2" t="str">
            <v/>
          </cell>
          <cell r="AU2" t="str">
            <v/>
          </cell>
          <cell r="AV2" t="str">
            <v/>
          </cell>
          <cell r="AW2" t="str">
            <v/>
          </cell>
          <cell r="AX2" t="str">
            <v/>
          </cell>
          <cell r="AY2" t="str">
            <v/>
          </cell>
          <cell r="AZ2" t="str">
            <v/>
          </cell>
          <cell r="BA2" t="str">
            <v/>
          </cell>
          <cell r="BB2" t="str">
            <v/>
          </cell>
          <cell r="BC2" t="str">
            <v>Total</v>
          </cell>
        </row>
        <row r="3">
          <cell r="K3">
            <v>1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</row>
        <row r="4">
          <cell r="K4">
            <v>2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</row>
        <row r="5">
          <cell r="K5">
            <v>3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</row>
        <row r="6">
          <cell r="K6">
            <v>4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7">
          <cell r="K7">
            <v>5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</row>
        <row r="8">
          <cell r="K8">
            <v>6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K9">
            <v>7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0">
          <cell r="K10">
            <v>8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</row>
        <row r="11">
          <cell r="K11">
            <v>9</v>
          </cell>
          <cell r="L11">
            <v>-77.889484371303823</v>
          </cell>
          <cell r="M11">
            <v>-2.5227011698098115E-2</v>
          </cell>
          <cell r="N11">
            <v>-1.8873343502084032</v>
          </cell>
          <cell r="O11">
            <v>-2.8738954878173417E-2</v>
          </cell>
          <cell r="P11">
            <v>0</v>
          </cell>
          <cell r="Q11">
            <v>-0.4745412689352122</v>
          </cell>
          <cell r="R11">
            <v>-2.4912545335485268</v>
          </cell>
          <cell r="S11">
            <v>-0.12589377995140144</v>
          </cell>
          <cell r="T11">
            <v>-0.54357373984127244</v>
          </cell>
          <cell r="U11">
            <v>-1.5098942888932883</v>
          </cell>
          <cell r="V11">
            <v>-1.084466607025999</v>
          </cell>
          <cell r="W11">
            <v>-3.0735400745503241</v>
          </cell>
          <cell r="X11">
            <v>-1.4686356587090448</v>
          </cell>
          <cell r="Y11">
            <v>-0.11050557090282723</v>
          </cell>
          <cell r="Z11">
            <v>-7.5064434383288769E-4</v>
          </cell>
          <cell r="AA11">
            <v>-9.0533069611559353E-2</v>
          </cell>
          <cell r="AB11">
            <v>-0.16232683935386194</v>
          </cell>
          <cell r="AC11">
            <v>0</v>
          </cell>
          <cell r="AD11">
            <v>-3.278707258955791E-2</v>
          </cell>
          <cell r="AE11">
            <v>-0.74185108151941681</v>
          </cell>
          <cell r="AF11">
            <v>-3.0159817386142809</v>
          </cell>
          <cell r="AG11">
            <v>-0.73536336969057536</v>
          </cell>
          <cell r="AH11">
            <v>-0.25972294296617909</v>
          </cell>
          <cell r="AI11">
            <v>0</v>
          </cell>
          <cell r="AJ11">
            <v>-0.52612125884715788</v>
          </cell>
          <cell r="AK11">
            <v>-57.617770882838826</v>
          </cell>
          <cell r="AL11">
            <v>-0.56555689562494993</v>
          </cell>
          <cell r="AM11">
            <v>-3.5387519066407559E-2</v>
          </cell>
          <cell r="AN11">
            <v>-0.12264992403698075</v>
          </cell>
          <cell r="AO11">
            <v>-0.89980809844310849</v>
          </cell>
          <cell r="AP11">
            <v>-8.4045357782717961E-2</v>
          </cell>
          <cell r="AQ11">
            <v>-4.1178204004546977E-2</v>
          </cell>
          <cell r="AR11">
            <v>-0.13404363282730136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-77.889484371303823</v>
          </cell>
        </row>
        <row r="12">
          <cell r="K12">
            <v>10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3">
          <cell r="K13">
            <v>11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</row>
        <row r="14">
          <cell r="K14">
            <v>12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K15">
            <v>13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K16">
            <v>14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7">
          <cell r="K17">
            <v>15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</row>
        <row r="18">
          <cell r="K18">
            <v>16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K19">
            <v>17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0">
          <cell r="K20">
            <v>18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</row>
        <row r="21">
          <cell r="K21">
            <v>19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K22">
            <v>20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3">
          <cell r="K23">
            <v>21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</row>
        <row r="24">
          <cell r="K24">
            <v>22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K25">
            <v>23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  <row r="26">
          <cell r="K26">
            <v>24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</row>
      </sheetData>
      <sheetData sheetId="6" refreshError="1">
        <row r="4">
          <cell r="A4" t="str">
            <v>TRADE_HR</v>
          </cell>
          <cell r="B4">
            <v>1004</v>
          </cell>
          <cell r="C4">
            <v>1005</v>
          </cell>
          <cell r="D4">
            <v>1006</v>
          </cell>
          <cell r="E4">
            <v>1007</v>
          </cell>
          <cell r="F4">
            <v>1008</v>
          </cell>
          <cell r="G4">
            <v>1009</v>
          </cell>
          <cell r="H4">
            <v>1010</v>
          </cell>
          <cell r="I4">
            <v>1011</v>
          </cell>
          <cell r="J4">
            <v>1012</v>
          </cell>
          <cell r="K4">
            <v>1014</v>
          </cell>
          <cell r="L4">
            <v>1015</v>
          </cell>
          <cell r="M4">
            <v>1017</v>
          </cell>
          <cell r="N4">
            <v>1020</v>
          </cell>
          <cell r="O4">
            <v>1021</v>
          </cell>
          <cell r="P4">
            <v>1022</v>
          </cell>
          <cell r="Q4">
            <v>1024</v>
          </cell>
          <cell r="R4">
            <v>1026</v>
          </cell>
          <cell r="S4">
            <v>1029</v>
          </cell>
          <cell r="T4">
            <v>1068</v>
          </cell>
          <cell r="U4">
            <v>1088</v>
          </cell>
          <cell r="V4">
            <v>1107</v>
          </cell>
          <cell r="W4">
            <v>1127</v>
          </cell>
          <cell r="X4">
            <v>1147</v>
          </cell>
          <cell r="Y4">
            <v>1167</v>
          </cell>
          <cell r="Z4">
            <v>1247</v>
          </cell>
          <cell r="AA4">
            <v>1249</v>
          </cell>
          <cell r="AB4">
            <v>1668</v>
          </cell>
          <cell r="AC4">
            <v>1688</v>
          </cell>
          <cell r="AD4">
            <v>1708</v>
          </cell>
          <cell r="AE4">
            <v>1868</v>
          </cell>
          <cell r="AF4">
            <v>1869</v>
          </cell>
          <cell r="AG4">
            <v>2149</v>
          </cell>
          <cell r="AH4">
            <v>2509</v>
          </cell>
        </row>
        <row r="5">
          <cell r="A5">
            <v>1</v>
          </cell>
          <cell r="B5">
            <v>8.6199999999999992</v>
          </cell>
          <cell r="C5">
            <v>419.32</v>
          </cell>
          <cell r="D5">
            <v>9.77</v>
          </cell>
          <cell r="E5">
            <v>0</v>
          </cell>
          <cell r="F5">
            <v>139.01</v>
          </cell>
          <cell r="G5">
            <v>782.39</v>
          </cell>
          <cell r="H5">
            <v>43.09</v>
          </cell>
          <cell r="I5">
            <v>208.03</v>
          </cell>
          <cell r="J5">
            <v>466.18</v>
          </cell>
          <cell r="K5">
            <v>763.99</v>
          </cell>
          <cell r="L5">
            <v>893.76</v>
          </cell>
          <cell r="M5">
            <v>448.98</v>
          </cell>
          <cell r="N5">
            <v>31.76</v>
          </cell>
          <cell r="O5">
            <v>0.28000000000000003</v>
          </cell>
          <cell r="P5">
            <v>30.08</v>
          </cell>
          <cell r="Q5">
            <v>9.7200000000000006</v>
          </cell>
          <cell r="R5">
            <v>0</v>
          </cell>
          <cell r="S5">
            <v>3.08</v>
          </cell>
          <cell r="T5">
            <v>1.75</v>
          </cell>
          <cell r="U5">
            <v>1515.53</v>
          </cell>
          <cell r="V5">
            <v>175.03</v>
          </cell>
          <cell r="W5">
            <v>101.14</v>
          </cell>
          <cell r="X5">
            <v>0</v>
          </cell>
          <cell r="Y5">
            <v>1.37</v>
          </cell>
          <cell r="Z5">
            <v>16831.650000000001</v>
          </cell>
          <cell r="AA5">
            <v>154.86000000000001</v>
          </cell>
          <cell r="AB5">
            <v>7.42</v>
          </cell>
          <cell r="AC5">
            <v>18.670000000000002</v>
          </cell>
          <cell r="AD5">
            <v>253.56</v>
          </cell>
          <cell r="AE5">
            <v>21.79</v>
          </cell>
          <cell r="AF5">
            <v>12.27</v>
          </cell>
          <cell r="AG5">
            <v>16.98</v>
          </cell>
          <cell r="AH5">
            <v>0</v>
          </cell>
        </row>
        <row r="6">
          <cell r="A6">
            <v>2</v>
          </cell>
          <cell r="B6">
            <v>8.06</v>
          </cell>
          <cell r="C6">
            <v>407.03</v>
          </cell>
          <cell r="D6">
            <v>8.59</v>
          </cell>
          <cell r="E6">
            <v>0</v>
          </cell>
          <cell r="F6">
            <v>136.22</v>
          </cell>
          <cell r="G6">
            <v>773.7</v>
          </cell>
          <cell r="H6">
            <v>36.409999999999997</v>
          </cell>
          <cell r="I6">
            <v>206.34</v>
          </cell>
          <cell r="J6">
            <v>470.1</v>
          </cell>
          <cell r="K6">
            <v>763.83</v>
          </cell>
          <cell r="L6">
            <v>866.68</v>
          </cell>
          <cell r="M6">
            <v>427.3</v>
          </cell>
          <cell r="N6">
            <v>30.23</v>
          </cell>
          <cell r="O6">
            <v>0.28999999999999998</v>
          </cell>
          <cell r="P6">
            <v>28.62</v>
          </cell>
          <cell r="Q6">
            <v>8.92</v>
          </cell>
          <cell r="R6">
            <v>0</v>
          </cell>
          <cell r="S6">
            <v>3.2</v>
          </cell>
          <cell r="T6">
            <v>1.78</v>
          </cell>
          <cell r="U6">
            <v>1591.04</v>
          </cell>
          <cell r="V6">
            <v>186.57</v>
          </cell>
          <cell r="W6">
            <v>102.21</v>
          </cell>
          <cell r="X6">
            <v>0</v>
          </cell>
          <cell r="Y6">
            <v>1.36</v>
          </cell>
          <cell r="Z6">
            <v>15839.91</v>
          </cell>
          <cell r="AA6">
            <v>146.28</v>
          </cell>
          <cell r="AB6">
            <v>6.53</v>
          </cell>
          <cell r="AC6">
            <v>12.7</v>
          </cell>
          <cell r="AD6">
            <v>238.56</v>
          </cell>
          <cell r="AE6">
            <v>20.37</v>
          </cell>
          <cell r="AF6">
            <v>11.56</v>
          </cell>
          <cell r="AG6">
            <v>15.92</v>
          </cell>
          <cell r="AH6">
            <v>0</v>
          </cell>
        </row>
        <row r="7">
          <cell r="A7">
            <v>3</v>
          </cell>
          <cell r="B7">
            <v>7.42</v>
          </cell>
          <cell r="C7">
            <v>394.03</v>
          </cell>
          <cell r="D7">
            <v>7.71</v>
          </cell>
          <cell r="E7">
            <v>0</v>
          </cell>
          <cell r="F7">
            <v>133.84</v>
          </cell>
          <cell r="G7">
            <v>753.38</v>
          </cell>
          <cell r="H7">
            <v>42.45</v>
          </cell>
          <cell r="I7">
            <v>205.42</v>
          </cell>
          <cell r="J7">
            <v>463.12</v>
          </cell>
          <cell r="K7">
            <v>763.7</v>
          </cell>
          <cell r="L7">
            <v>853.99</v>
          </cell>
          <cell r="M7">
            <v>415.87</v>
          </cell>
          <cell r="N7">
            <v>29.42</v>
          </cell>
          <cell r="O7">
            <v>0.28999999999999998</v>
          </cell>
          <cell r="P7">
            <v>27.54</v>
          </cell>
          <cell r="Q7">
            <v>8.34</v>
          </cell>
          <cell r="R7">
            <v>0</v>
          </cell>
          <cell r="S7">
            <v>3.57</v>
          </cell>
          <cell r="T7">
            <v>1.78</v>
          </cell>
          <cell r="U7">
            <v>1584.62</v>
          </cell>
          <cell r="V7">
            <v>185.17</v>
          </cell>
          <cell r="W7">
            <v>102.25</v>
          </cell>
          <cell r="X7">
            <v>0</v>
          </cell>
          <cell r="Y7">
            <v>1.39</v>
          </cell>
          <cell r="Z7">
            <v>15384.84</v>
          </cell>
          <cell r="AA7">
            <v>141.63</v>
          </cell>
          <cell r="AB7">
            <v>5.95</v>
          </cell>
          <cell r="AC7">
            <v>8.5</v>
          </cell>
          <cell r="AD7">
            <v>230.22</v>
          </cell>
          <cell r="AE7">
            <v>19.93</v>
          </cell>
          <cell r="AF7">
            <v>11.26</v>
          </cell>
          <cell r="AG7">
            <v>15.01</v>
          </cell>
          <cell r="AH7">
            <v>0</v>
          </cell>
        </row>
        <row r="8">
          <cell r="A8">
            <v>4</v>
          </cell>
          <cell r="B8">
            <v>7.3</v>
          </cell>
          <cell r="C8">
            <v>384.38</v>
          </cell>
          <cell r="D8">
            <v>7.47</v>
          </cell>
          <cell r="E8">
            <v>0</v>
          </cell>
          <cell r="F8">
            <v>133.82</v>
          </cell>
          <cell r="G8">
            <v>754.52</v>
          </cell>
          <cell r="H8">
            <v>42.65</v>
          </cell>
          <cell r="I8">
            <v>204.79</v>
          </cell>
          <cell r="J8">
            <v>468.55</v>
          </cell>
          <cell r="K8">
            <v>763.74</v>
          </cell>
          <cell r="L8">
            <v>861.2</v>
          </cell>
          <cell r="M8">
            <v>410.95</v>
          </cell>
          <cell r="N8">
            <v>29.06</v>
          </cell>
          <cell r="O8">
            <v>0.31</v>
          </cell>
          <cell r="P8">
            <v>27.51</v>
          </cell>
          <cell r="Q8">
            <v>8.18</v>
          </cell>
          <cell r="R8">
            <v>0</v>
          </cell>
          <cell r="S8">
            <v>3.84</v>
          </cell>
          <cell r="T8">
            <v>1.77</v>
          </cell>
          <cell r="U8">
            <v>1584.14</v>
          </cell>
          <cell r="V8">
            <v>181.99</v>
          </cell>
          <cell r="W8">
            <v>101.97</v>
          </cell>
          <cell r="X8">
            <v>0</v>
          </cell>
          <cell r="Y8">
            <v>1.38</v>
          </cell>
          <cell r="Z8">
            <v>15087.68</v>
          </cell>
          <cell r="AA8">
            <v>139.37</v>
          </cell>
          <cell r="AB8">
            <v>5.79</v>
          </cell>
          <cell r="AC8">
            <v>8.02</v>
          </cell>
          <cell r="AD8">
            <v>227.34</v>
          </cell>
          <cell r="AE8">
            <v>19.79</v>
          </cell>
          <cell r="AF8">
            <v>11.11</v>
          </cell>
          <cell r="AG8">
            <v>14.58</v>
          </cell>
          <cell r="AH8">
            <v>0</v>
          </cell>
        </row>
        <row r="9">
          <cell r="A9">
            <v>5</v>
          </cell>
          <cell r="B9">
            <v>7.43</v>
          </cell>
          <cell r="C9">
            <v>385.21</v>
          </cell>
          <cell r="D9">
            <v>7.31</v>
          </cell>
          <cell r="E9">
            <v>0</v>
          </cell>
          <cell r="F9">
            <v>137.01</v>
          </cell>
          <cell r="G9">
            <v>771.35</v>
          </cell>
          <cell r="H9">
            <v>43.1</v>
          </cell>
          <cell r="I9">
            <v>204.26</v>
          </cell>
          <cell r="J9">
            <v>479.31</v>
          </cell>
          <cell r="K9">
            <v>763.94</v>
          </cell>
          <cell r="L9">
            <v>891.27</v>
          </cell>
          <cell r="M9">
            <v>413.5</v>
          </cell>
          <cell r="N9">
            <v>29.58</v>
          </cell>
          <cell r="O9">
            <v>0.28000000000000003</v>
          </cell>
          <cell r="P9">
            <v>27.47</v>
          </cell>
          <cell r="Q9">
            <v>8.01</v>
          </cell>
          <cell r="R9">
            <v>0</v>
          </cell>
          <cell r="S9">
            <v>4.2300000000000004</v>
          </cell>
          <cell r="T9">
            <v>1.75</v>
          </cell>
          <cell r="U9">
            <v>1569.88</v>
          </cell>
          <cell r="V9">
            <v>184.74</v>
          </cell>
          <cell r="W9">
            <v>102.52</v>
          </cell>
          <cell r="X9">
            <v>0</v>
          </cell>
          <cell r="Y9">
            <v>1.36</v>
          </cell>
          <cell r="Z9">
            <v>15403.96</v>
          </cell>
          <cell r="AA9">
            <v>140.4</v>
          </cell>
          <cell r="AB9">
            <v>5.75</v>
          </cell>
          <cell r="AC9">
            <v>11.32</v>
          </cell>
          <cell r="AD9">
            <v>232.8</v>
          </cell>
          <cell r="AE9">
            <v>20.16</v>
          </cell>
          <cell r="AF9">
            <v>11.56</v>
          </cell>
          <cell r="AG9">
            <v>14.69</v>
          </cell>
          <cell r="AH9">
            <v>0</v>
          </cell>
        </row>
        <row r="10">
          <cell r="A10">
            <v>6</v>
          </cell>
          <cell r="B10">
            <v>7.74</v>
          </cell>
          <cell r="C10">
            <v>400.63</v>
          </cell>
          <cell r="D10">
            <v>7.78</v>
          </cell>
          <cell r="E10">
            <v>0</v>
          </cell>
          <cell r="F10">
            <v>146.43</v>
          </cell>
          <cell r="G10">
            <v>808.16</v>
          </cell>
          <cell r="H10">
            <v>34.53</v>
          </cell>
          <cell r="I10">
            <v>204.69</v>
          </cell>
          <cell r="J10">
            <v>504.71</v>
          </cell>
          <cell r="K10">
            <v>764.2</v>
          </cell>
          <cell r="L10">
            <v>983.1</v>
          </cell>
          <cell r="M10">
            <v>439.82</v>
          </cell>
          <cell r="N10">
            <v>31.14</v>
          </cell>
          <cell r="O10">
            <v>0.28000000000000003</v>
          </cell>
          <cell r="P10">
            <v>25.75</v>
          </cell>
          <cell r="Q10">
            <v>8.35</v>
          </cell>
          <cell r="R10">
            <v>0</v>
          </cell>
          <cell r="S10">
            <v>4.6900000000000004</v>
          </cell>
          <cell r="T10">
            <v>1.78</v>
          </cell>
          <cell r="U10">
            <v>1561.92</v>
          </cell>
          <cell r="V10">
            <v>186.17</v>
          </cell>
          <cell r="W10">
            <v>103.87</v>
          </cell>
          <cell r="X10">
            <v>0</v>
          </cell>
          <cell r="Y10">
            <v>1.37</v>
          </cell>
          <cell r="Z10">
            <v>16264.55</v>
          </cell>
          <cell r="AA10">
            <v>150.44999999999999</v>
          </cell>
          <cell r="AB10">
            <v>6.44</v>
          </cell>
          <cell r="AC10">
            <v>18.38</v>
          </cell>
          <cell r="AD10">
            <v>254.4</v>
          </cell>
          <cell r="AE10">
            <v>22.26</v>
          </cell>
          <cell r="AF10">
            <v>12.48</v>
          </cell>
          <cell r="AG10">
            <v>15.34</v>
          </cell>
          <cell r="AH10">
            <v>0</v>
          </cell>
        </row>
        <row r="11">
          <cell r="A11">
            <v>7</v>
          </cell>
          <cell r="B11">
            <v>8.2799999999999994</v>
          </cell>
          <cell r="C11">
            <v>629.49</v>
          </cell>
          <cell r="D11">
            <v>8.66</v>
          </cell>
          <cell r="E11">
            <v>0</v>
          </cell>
          <cell r="F11">
            <v>160.78</v>
          </cell>
          <cell r="G11">
            <v>857.8</v>
          </cell>
          <cell r="H11">
            <v>38.4</v>
          </cell>
          <cell r="I11">
            <v>198.31</v>
          </cell>
          <cell r="J11">
            <v>533.6</v>
          </cell>
          <cell r="K11">
            <v>667.53</v>
          </cell>
          <cell r="L11">
            <v>1097.8900000000001</v>
          </cell>
          <cell r="M11">
            <v>486.3</v>
          </cell>
          <cell r="N11">
            <v>34.31</v>
          </cell>
          <cell r="O11">
            <v>0.28000000000000003</v>
          </cell>
          <cell r="P11">
            <v>28.78</v>
          </cell>
          <cell r="Q11">
            <v>59.07</v>
          </cell>
          <cell r="R11">
            <v>0</v>
          </cell>
          <cell r="S11">
            <v>5.93</v>
          </cell>
          <cell r="T11">
            <v>276.74</v>
          </cell>
          <cell r="U11">
            <v>1477.21</v>
          </cell>
          <cell r="V11">
            <v>243.4</v>
          </cell>
          <cell r="W11">
            <v>93.11</v>
          </cell>
          <cell r="X11">
            <v>0</v>
          </cell>
          <cell r="Y11">
            <v>26.27</v>
          </cell>
          <cell r="Z11">
            <v>17883.080000000002</v>
          </cell>
          <cell r="AA11">
            <v>164.64</v>
          </cell>
          <cell r="AB11">
            <v>7.58</v>
          </cell>
          <cell r="AC11">
            <v>30.94</v>
          </cell>
          <cell r="AD11">
            <v>284.7</v>
          </cell>
          <cell r="AE11">
            <v>25.88</v>
          </cell>
          <cell r="AF11">
            <v>12.89</v>
          </cell>
          <cell r="AG11">
            <v>50</v>
          </cell>
          <cell r="AH11">
            <v>0</v>
          </cell>
        </row>
        <row r="12">
          <cell r="A12">
            <v>8</v>
          </cell>
          <cell r="B12">
            <v>8.82</v>
          </cell>
          <cell r="C12">
            <v>671.54</v>
          </cell>
          <cell r="D12">
            <v>10.11</v>
          </cell>
          <cell r="E12">
            <v>0</v>
          </cell>
          <cell r="F12">
            <v>171.38</v>
          </cell>
          <cell r="G12">
            <v>909.39</v>
          </cell>
          <cell r="H12">
            <v>41.75</v>
          </cell>
          <cell r="I12">
            <v>200.93</v>
          </cell>
          <cell r="J12">
            <v>549.55999999999995</v>
          </cell>
          <cell r="K12">
            <v>404.25</v>
          </cell>
          <cell r="L12">
            <v>1120.4100000000001</v>
          </cell>
          <cell r="M12">
            <v>519.83000000000004</v>
          </cell>
          <cell r="N12">
            <v>38.47</v>
          </cell>
          <cell r="O12">
            <v>0.28000000000000003</v>
          </cell>
          <cell r="P12">
            <v>31.84</v>
          </cell>
          <cell r="Q12">
            <v>60.12</v>
          </cell>
          <cell r="R12">
            <v>0</v>
          </cell>
          <cell r="S12">
            <v>8.6999999999999993</v>
          </cell>
          <cell r="T12">
            <v>276.77</v>
          </cell>
          <cell r="U12">
            <v>1227.6300000000001</v>
          </cell>
          <cell r="V12">
            <v>258.25</v>
          </cell>
          <cell r="W12">
            <v>94.78</v>
          </cell>
          <cell r="X12">
            <v>0</v>
          </cell>
          <cell r="Y12">
            <v>26.23</v>
          </cell>
          <cell r="Z12">
            <v>19874.349999999999</v>
          </cell>
          <cell r="AA12">
            <v>188.88</v>
          </cell>
          <cell r="AB12">
            <v>10.68</v>
          </cell>
          <cell r="AC12">
            <v>29.87</v>
          </cell>
          <cell r="AD12">
            <v>312.95999999999998</v>
          </cell>
          <cell r="AE12">
            <v>29.15</v>
          </cell>
          <cell r="AF12">
            <v>13.86</v>
          </cell>
          <cell r="AG12">
            <v>50</v>
          </cell>
          <cell r="AH12">
            <v>0</v>
          </cell>
        </row>
        <row r="13">
          <cell r="A13">
            <v>9</v>
          </cell>
          <cell r="B13">
            <v>9.41</v>
          </cell>
          <cell r="C13">
            <v>704</v>
          </cell>
          <cell r="D13">
            <v>10.72</v>
          </cell>
          <cell r="E13">
            <v>0</v>
          </cell>
          <cell r="F13">
            <v>177.01</v>
          </cell>
          <cell r="G13">
            <v>929.27</v>
          </cell>
          <cell r="H13">
            <v>46.96</v>
          </cell>
          <cell r="I13">
            <v>202.76</v>
          </cell>
          <cell r="J13">
            <v>563.21</v>
          </cell>
          <cell r="K13">
            <v>404.52</v>
          </cell>
          <cell r="L13">
            <v>1146.47</v>
          </cell>
          <cell r="M13">
            <v>547.82000000000005</v>
          </cell>
          <cell r="N13">
            <v>41.22</v>
          </cell>
          <cell r="O13">
            <v>0.28000000000000003</v>
          </cell>
          <cell r="P13">
            <v>33.770000000000003</v>
          </cell>
          <cell r="Q13">
            <v>60.55</v>
          </cell>
          <cell r="R13">
            <v>0</v>
          </cell>
          <cell r="S13">
            <v>12.23</v>
          </cell>
          <cell r="T13">
            <v>276.72000000000003</v>
          </cell>
          <cell r="U13">
            <v>1125</v>
          </cell>
          <cell r="V13">
            <v>274.3</v>
          </cell>
          <cell r="W13">
            <v>96.88</v>
          </cell>
          <cell r="X13">
            <v>0</v>
          </cell>
          <cell r="Y13">
            <v>196.25</v>
          </cell>
          <cell r="Z13">
            <v>21492.17</v>
          </cell>
          <cell r="AA13">
            <v>210.96</v>
          </cell>
          <cell r="AB13">
            <v>13.2</v>
          </cell>
          <cell r="AC13">
            <v>45.75</v>
          </cell>
          <cell r="AD13">
            <v>335.64</v>
          </cell>
          <cell r="AE13">
            <v>31.35</v>
          </cell>
          <cell r="AF13">
            <v>15.36</v>
          </cell>
          <cell r="AG13">
            <v>50</v>
          </cell>
          <cell r="AH13">
            <v>0</v>
          </cell>
        </row>
        <row r="14">
          <cell r="A14">
            <v>10</v>
          </cell>
          <cell r="B14">
            <v>9.75</v>
          </cell>
          <cell r="C14">
            <v>725.36</v>
          </cell>
          <cell r="D14">
            <v>11.09</v>
          </cell>
          <cell r="E14">
            <v>0</v>
          </cell>
          <cell r="F14">
            <v>181.55</v>
          </cell>
          <cell r="G14">
            <v>982.9</v>
          </cell>
          <cell r="H14">
            <v>50.84</v>
          </cell>
          <cell r="I14">
            <v>204.02</v>
          </cell>
          <cell r="J14">
            <v>581.80999999999995</v>
          </cell>
          <cell r="K14">
            <v>403.69</v>
          </cell>
          <cell r="L14">
            <v>1170.57</v>
          </cell>
          <cell r="M14">
            <v>572.78</v>
          </cell>
          <cell r="N14">
            <v>44.01</v>
          </cell>
          <cell r="O14">
            <v>0.28000000000000003</v>
          </cell>
          <cell r="P14">
            <v>35.47</v>
          </cell>
          <cell r="Q14">
            <v>60.57</v>
          </cell>
          <cell r="R14">
            <v>0</v>
          </cell>
          <cell r="S14">
            <v>16.82</v>
          </cell>
          <cell r="T14">
            <v>276.7</v>
          </cell>
          <cell r="U14">
            <v>981.69</v>
          </cell>
          <cell r="V14">
            <v>247.6</v>
          </cell>
          <cell r="W14">
            <v>99.09</v>
          </cell>
          <cell r="X14">
            <v>0</v>
          </cell>
          <cell r="Y14">
            <v>196.26</v>
          </cell>
          <cell r="Z14">
            <v>22676.15</v>
          </cell>
          <cell r="AA14">
            <v>225.74</v>
          </cell>
          <cell r="AB14">
            <v>15.21</v>
          </cell>
          <cell r="AC14">
            <v>50.96</v>
          </cell>
          <cell r="AD14">
            <v>354.24</v>
          </cell>
          <cell r="AE14">
            <v>32.69</v>
          </cell>
          <cell r="AF14">
            <v>16.21</v>
          </cell>
          <cell r="AG14">
            <v>50</v>
          </cell>
          <cell r="AH14">
            <v>0</v>
          </cell>
        </row>
        <row r="15">
          <cell r="A15">
            <v>11</v>
          </cell>
          <cell r="B15">
            <v>10.1</v>
          </cell>
          <cell r="C15">
            <v>942.04</v>
          </cell>
          <cell r="D15">
            <v>11.37</v>
          </cell>
          <cell r="E15">
            <v>0</v>
          </cell>
          <cell r="F15">
            <v>184.51</v>
          </cell>
          <cell r="G15">
            <v>1013.14</v>
          </cell>
          <cell r="H15">
            <v>53.1</v>
          </cell>
          <cell r="I15">
            <v>205.23</v>
          </cell>
          <cell r="J15">
            <v>594.76</v>
          </cell>
          <cell r="K15">
            <v>430.88</v>
          </cell>
          <cell r="L15">
            <v>1180.5</v>
          </cell>
          <cell r="M15">
            <v>593.04999999999995</v>
          </cell>
          <cell r="N15">
            <v>45.95</v>
          </cell>
          <cell r="O15">
            <v>0.28000000000000003</v>
          </cell>
          <cell r="P15">
            <v>37.21</v>
          </cell>
          <cell r="Q15">
            <v>60.34</v>
          </cell>
          <cell r="R15">
            <v>0</v>
          </cell>
          <cell r="S15">
            <v>18.84</v>
          </cell>
          <cell r="T15">
            <v>276.72000000000003</v>
          </cell>
          <cell r="U15">
            <v>666.97</v>
          </cell>
          <cell r="V15">
            <v>253.99</v>
          </cell>
          <cell r="W15">
            <v>100.69</v>
          </cell>
          <cell r="X15">
            <v>0</v>
          </cell>
          <cell r="Y15">
            <v>196.22</v>
          </cell>
          <cell r="Z15">
            <v>23737.93</v>
          </cell>
          <cell r="AA15">
            <v>238.5</v>
          </cell>
          <cell r="AB15">
            <v>16.7</v>
          </cell>
          <cell r="AC15">
            <v>16.75</v>
          </cell>
          <cell r="AD15">
            <v>367.92</v>
          </cell>
          <cell r="AE15">
            <v>34.43</v>
          </cell>
          <cell r="AF15">
            <v>17.04</v>
          </cell>
          <cell r="AG15">
            <v>50</v>
          </cell>
          <cell r="AH15">
            <v>0</v>
          </cell>
        </row>
        <row r="16">
          <cell r="A16">
            <v>12</v>
          </cell>
          <cell r="B16">
            <v>10.29</v>
          </cell>
          <cell r="C16">
            <v>949.18</v>
          </cell>
          <cell r="D16">
            <v>11.52</v>
          </cell>
          <cell r="E16">
            <v>0</v>
          </cell>
          <cell r="F16">
            <v>184.25</v>
          </cell>
          <cell r="G16">
            <v>1011.36</v>
          </cell>
          <cell r="H16">
            <v>54.18</v>
          </cell>
          <cell r="I16">
            <v>205.56</v>
          </cell>
          <cell r="J16">
            <v>603.02</v>
          </cell>
          <cell r="K16">
            <v>476.94</v>
          </cell>
          <cell r="L16">
            <v>1187.77</v>
          </cell>
          <cell r="M16">
            <v>607.07000000000005</v>
          </cell>
          <cell r="N16">
            <v>47.66</v>
          </cell>
          <cell r="O16">
            <v>0.28000000000000003</v>
          </cell>
          <cell r="P16">
            <v>38.83</v>
          </cell>
          <cell r="Q16">
            <v>60.46</v>
          </cell>
          <cell r="R16">
            <v>0</v>
          </cell>
          <cell r="S16">
            <v>19.32</v>
          </cell>
          <cell r="T16">
            <v>276.70999999999998</v>
          </cell>
          <cell r="U16">
            <v>346.04</v>
          </cell>
          <cell r="V16">
            <v>263.19</v>
          </cell>
          <cell r="W16">
            <v>101.3</v>
          </cell>
          <cell r="X16">
            <v>0</v>
          </cell>
          <cell r="Y16">
            <v>196.24</v>
          </cell>
          <cell r="Z16">
            <v>24351.43</v>
          </cell>
          <cell r="AA16">
            <v>247.1</v>
          </cell>
          <cell r="AB16">
            <v>17.32</v>
          </cell>
          <cell r="AC16">
            <v>22.33</v>
          </cell>
          <cell r="AD16">
            <v>379.38</v>
          </cell>
          <cell r="AE16">
            <v>34.840000000000003</v>
          </cell>
          <cell r="AF16">
            <v>17.440000000000001</v>
          </cell>
          <cell r="AG16">
            <v>50</v>
          </cell>
          <cell r="AH16">
            <v>0</v>
          </cell>
        </row>
        <row r="17">
          <cell r="A17">
            <v>13</v>
          </cell>
          <cell r="B17">
            <v>10.6</v>
          </cell>
          <cell r="C17">
            <v>945.97</v>
          </cell>
          <cell r="D17">
            <v>11.79</v>
          </cell>
          <cell r="E17">
            <v>0</v>
          </cell>
          <cell r="F17">
            <v>182.89</v>
          </cell>
          <cell r="G17">
            <v>961.33</v>
          </cell>
          <cell r="H17">
            <v>53.94</v>
          </cell>
          <cell r="I17">
            <v>209.18</v>
          </cell>
          <cell r="J17">
            <v>602.04999999999995</v>
          </cell>
          <cell r="K17">
            <v>586.02</v>
          </cell>
          <cell r="L17">
            <v>1185.3900000000001</v>
          </cell>
          <cell r="M17">
            <v>617.91</v>
          </cell>
          <cell r="N17">
            <v>48.92</v>
          </cell>
          <cell r="O17">
            <v>0.28000000000000003</v>
          </cell>
          <cell r="P17">
            <v>40.32</v>
          </cell>
          <cell r="Q17">
            <v>60.67</v>
          </cell>
          <cell r="R17">
            <v>0</v>
          </cell>
          <cell r="S17">
            <v>19.73</v>
          </cell>
          <cell r="T17">
            <v>276.72000000000003</v>
          </cell>
          <cell r="U17">
            <v>255.1</v>
          </cell>
          <cell r="V17">
            <v>266.14999999999998</v>
          </cell>
          <cell r="W17">
            <v>101.05</v>
          </cell>
          <cell r="X17">
            <v>0</v>
          </cell>
          <cell r="Y17">
            <v>206.24</v>
          </cell>
          <cell r="Z17">
            <v>24523.21</v>
          </cell>
          <cell r="AA17">
            <v>252.01</v>
          </cell>
          <cell r="AB17">
            <v>17.71</v>
          </cell>
          <cell r="AC17">
            <v>27.75</v>
          </cell>
          <cell r="AD17">
            <v>387.84</v>
          </cell>
          <cell r="AE17">
            <v>35.92</v>
          </cell>
          <cell r="AF17">
            <v>18.059999999999999</v>
          </cell>
          <cell r="AG17">
            <v>50</v>
          </cell>
          <cell r="AH17">
            <v>0</v>
          </cell>
        </row>
        <row r="18">
          <cell r="A18">
            <v>14</v>
          </cell>
          <cell r="B18">
            <v>10.81</v>
          </cell>
          <cell r="C18">
            <v>952.83</v>
          </cell>
          <cell r="D18">
            <v>11.75</v>
          </cell>
          <cell r="E18">
            <v>0</v>
          </cell>
          <cell r="F18">
            <v>183.18</v>
          </cell>
          <cell r="G18">
            <v>965.89</v>
          </cell>
          <cell r="H18">
            <v>54.45</v>
          </cell>
          <cell r="I18">
            <v>209.46</v>
          </cell>
          <cell r="J18">
            <v>597.6</v>
          </cell>
          <cell r="K18">
            <v>586.04</v>
          </cell>
          <cell r="L18">
            <v>1197.27</v>
          </cell>
          <cell r="M18">
            <v>629.27</v>
          </cell>
          <cell r="N18">
            <v>49.77</v>
          </cell>
          <cell r="O18">
            <v>0.28000000000000003</v>
          </cell>
          <cell r="P18">
            <v>42.42</v>
          </cell>
          <cell r="Q18">
            <v>60.65</v>
          </cell>
          <cell r="R18">
            <v>0</v>
          </cell>
          <cell r="S18">
            <v>20.18</v>
          </cell>
          <cell r="T18">
            <v>276.73</v>
          </cell>
          <cell r="U18">
            <v>230.13</v>
          </cell>
          <cell r="V18">
            <v>272.04000000000002</v>
          </cell>
          <cell r="W18">
            <v>101.76</v>
          </cell>
          <cell r="X18">
            <v>0</v>
          </cell>
          <cell r="Y18">
            <v>206.26</v>
          </cell>
          <cell r="Z18">
            <v>25327.39</v>
          </cell>
          <cell r="AA18">
            <v>257.33999999999997</v>
          </cell>
          <cell r="AB18">
            <v>17.75</v>
          </cell>
          <cell r="AC18">
            <v>33.33</v>
          </cell>
          <cell r="AD18">
            <v>400.26</v>
          </cell>
          <cell r="AE18">
            <v>37.32</v>
          </cell>
          <cell r="AF18">
            <v>18.41</v>
          </cell>
          <cell r="AG18">
            <v>50</v>
          </cell>
          <cell r="AH18">
            <v>0</v>
          </cell>
        </row>
        <row r="19">
          <cell r="A19">
            <v>15</v>
          </cell>
          <cell r="B19">
            <v>10.99</v>
          </cell>
          <cell r="C19">
            <v>954.98</v>
          </cell>
          <cell r="D19">
            <v>12.19</v>
          </cell>
          <cell r="E19">
            <v>0</v>
          </cell>
          <cell r="F19">
            <v>180.83</v>
          </cell>
          <cell r="G19">
            <v>955.39</v>
          </cell>
          <cell r="H19">
            <v>54.71</v>
          </cell>
          <cell r="I19">
            <v>209.93</v>
          </cell>
          <cell r="J19">
            <v>592.25</v>
          </cell>
          <cell r="K19">
            <v>586.12</v>
          </cell>
          <cell r="L19">
            <v>1229.8800000000001</v>
          </cell>
          <cell r="M19">
            <v>634.91</v>
          </cell>
          <cell r="N19">
            <v>50.11</v>
          </cell>
          <cell r="O19">
            <v>0.28000000000000003</v>
          </cell>
          <cell r="P19">
            <v>43.86</v>
          </cell>
          <cell r="Q19">
            <v>60.92</v>
          </cell>
          <cell r="R19">
            <v>0</v>
          </cell>
          <cell r="S19">
            <v>20.32</v>
          </cell>
          <cell r="T19">
            <v>276.79000000000002</v>
          </cell>
          <cell r="U19">
            <v>228.05</v>
          </cell>
          <cell r="V19">
            <v>285</v>
          </cell>
          <cell r="W19">
            <v>101.23</v>
          </cell>
          <cell r="X19">
            <v>0</v>
          </cell>
          <cell r="Y19">
            <v>206.28</v>
          </cell>
          <cell r="Z19">
            <v>25523.09</v>
          </cell>
          <cell r="AA19">
            <v>259.35000000000002</v>
          </cell>
          <cell r="AB19">
            <v>17.8</v>
          </cell>
          <cell r="AC19">
            <v>39.119999999999997</v>
          </cell>
          <cell r="AD19">
            <v>408</v>
          </cell>
          <cell r="AE19">
            <v>38.86</v>
          </cell>
          <cell r="AF19">
            <v>18.89</v>
          </cell>
          <cell r="AG19">
            <v>50</v>
          </cell>
          <cell r="AH19">
            <v>0</v>
          </cell>
        </row>
        <row r="20">
          <cell r="A20">
            <v>16</v>
          </cell>
          <cell r="B20">
            <v>11.07</v>
          </cell>
          <cell r="C20">
            <v>948.81</v>
          </cell>
          <cell r="D20">
            <v>12.17</v>
          </cell>
          <cell r="E20">
            <v>0</v>
          </cell>
          <cell r="F20">
            <v>173.67</v>
          </cell>
          <cell r="G20">
            <v>935.9</v>
          </cell>
          <cell r="H20">
            <v>54.27</v>
          </cell>
          <cell r="I20">
            <v>209.74</v>
          </cell>
          <cell r="J20">
            <v>588.84</v>
          </cell>
          <cell r="K20">
            <v>586.16999999999996</v>
          </cell>
          <cell r="L20">
            <v>1289.33</v>
          </cell>
          <cell r="M20">
            <v>638.74</v>
          </cell>
          <cell r="N20">
            <v>50.65</v>
          </cell>
          <cell r="O20">
            <v>0.31</v>
          </cell>
          <cell r="P20">
            <v>45.19</v>
          </cell>
          <cell r="Q20">
            <v>60.89</v>
          </cell>
          <cell r="R20">
            <v>0</v>
          </cell>
          <cell r="S20">
            <v>20.329999999999998</v>
          </cell>
          <cell r="T20">
            <v>276.74</v>
          </cell>
          <cell r="U20">
            <v>228.34</v>
          </cell>
          <cell r="V20">
            <v>291.99</v>
          </cell>
          <cell r="W20">
            <v>101.88</v>
          </cell>
          <cell r="X20">
            <v>0</v>
          </cell>
          <cell r="Y20">
            <v>206.26</v>
          </cell>
          <cell r="Z20">
            <v>25670.13</v>
          </cell>
          <cell r="AA20">
            <v>256.2</v>
          </cell>
          <cell r="AB20">
            <v>17.989999999999998</v>
          </cell>
          <cell r="AC20">
            <v>41.29</v>
          </cell>
          <cell r="AD20">
            <v>405.78</v>
          </cell>
          <cell r="AE20">
            <v>39.07</v>
          </cell>
          <cell r="AF20">
            <v>19.079999999999998</v>
          </cell>
          <cell r="AG20">
            <v>50</v>
          </cell>
          <cell r="AH20">
            <v>0</v>
          </cell>
        </row>
        <row r="21">
          <cell r="A21">
            <v>17</v>
          </cell>
          <cell r="B21">
            <v>10.98</v>
          </cell>
          <cell r="C21">
            <v>937.47</v>
          </cell>
          <cell r="D21">
            <v>12.51</v>
          </cell>
          <cell r="E21">
            <v>0</v>
          </cell>
          <cell r="F21">
            <v>165.77</v>
          </cell>
          <cell r="G21">
            <v>923.04</v>
          </cell>
          <cell r="H21">
            <v>52.86</v>
          </cell>
          <cell r="I21">
            <v>210.02</v>
          </cell>
          <cell r="J21">
            <v>587.64</v>
          </cell>
          <cell r="K21">
            <v>586.32000000000005</v>
          </cell>
          <cell r="L21">
            <v>1235.6400000000001</v>
          </cell>
          <cell r="M21">
            <v>633.89</v>
          </cell>
          <cell r="N21">
            <v>51.21</v>
          </cell>
          <cell r="O21">
            <v>0.28000000000000003</v>
          </cell>
          <cell r="P21">
            <v>45.42</v>
          </cell>
          <cell r="Q21">
            <v>61.12</v>
          </cell>
          <cell r="R21">
            <v>0</v>
          </cell>
          <cell r="S21">
            <v>19.850000000000001</v>
          </cell>
          <cell r="T21">
            <v>276.75</v>
          </cell>
          <cell r="U21">
            <v>252.46</v>
          </cell>
          <cell r="V21">
            <v>295.94</v>
          </cell>
          <cell r="W21">
            <v>99.76</v>
          </cell>
          <cell r="X21">
            <v>0</v>
          </cell>
          <cell r="Y21">
            <v>206.27</v>
          </cell>
          <cell r="Z21">
            <v>25538.17</v>
          </cell>
          <cell r="AA21">
            <v>246.13</v>
          </cell>
          <cell r="AB21">
            <v>17.72</v>
          </cell>
          <cell r="AC21">
            <v>38.450000000000003</v>
          </cell>
          <cell r="AD21">
            <v>396.48</v>
          </cell>
          <cell r="AE21">
            <v>37.04</v>
          </cell>
          <cell r="AF21">
            <v>19.100000000000001</v>
          </cell>
          <cell r="AG21">
            <v>50</v>
          </cell>
          <cell r="AH21">
            <v>0</v>
          </cell>
        </row>
        <row r="22">
          <cell r="A22">
            <v>18</v>
          </cell>
          <cell r="B22">
            <v>11.21</v>
          </cell>
          <cell r="C22">
            <v>916.26</v>
          </cell>
          <cell r="D22">
            <v>13.66</v>
          </cell>
          <cell r="E22">
            <v>0</v>
          </cell>
          <cell r="F22">
            <v>157.77000000000001</v>
          </cell>
          <cell r="G22">
            <v>903.65</v>
          </cell>
          <cell r="H22">
            <v>47.49</v>
          </cell>
          <cell r="I22">
            <v>209.91</v>
          </cell>
          <cell r="J22">
            <v>579.41999999999996</v>
          </cell>
          <cell r="K22">
            <v>587.5</v>
          </cell>
          <cell r="L22">
            <v>1215.3699999999999</v>
          </cell>
          <cell r="M22">
            <v>616.01</v>
          </cell>
          <cell r="N22">
            <v>50.68</v>
          </cell>
          <cell r="O22">
            <v>0.28000000000000003</v>
          </cell>
          <cell r="P22">
            <v>44.73</v>
          </cell>
          <cell r="Q22">
            <v>61.9</v>
          </cell>
          <cell r="R22">
            <v>0</v>
          </cell>
          <cell r="S22">
            <v>19.010000000000002</v>
          </cell>
          <cell r="T22">
            <v>276.73</v>
          </cell>
          <cell r="U22">
            <v>253.08</v>
          </cell>
          <cell r="V22">
            <v>292.61</v>
          </cell>
          <cell r="W22">
            <v>97.87</v>
          </cell>
          <cell r="X22">
            <v>0</v>
          </cell>
          <cell r="Y22">
            <v>206.26</v>
          </cell>
          <cell r="Z22">
            <v>24777.26</v>
          </cell>
          <cell r="AA22">
            <v>234.15</v>
          </cell>
          <cell r="AB22">
            <v>17.66</v>
          </cell>
          <cell r="AC22">
            <v>30.58</v>
          </cell>
          <cell r="AD22">
            <v>379.74</v>
          </cell>
          <cell r="AE22">
            <v>35.01</v>
          </cell>
          <cell r="AF22">
            <v>18.68</v>
          </cell>
          <cell r="AG22">
            <v>50</v>
          </cell>
          <cell r="AH22">
            <v>0</v>
          </cell>
        </row>
        <row r="23">
          <cell r="A23">
            <v>19</v>
          </cell>
          <cell r="B23">
            <v>11.35</v>
          </cell>
          <cell r="C23">
            <v>901.24</v>
          </cell>
          <cell r="D23">
            <v>14.72</v>
          </cell>
          <cell r="E23">
            <v>0</v>
          </cell>
          <cell r="F23">
            <v>150.53</v>
          </cell>
          <cell r="G23">
            <v>941.72</v>
          </cell>
          <cell r="H23">
            <v>42.67</v>
          </cell>
          <cell r="I23">
            <v>212.28</v>
          </cell>
          <cell r="J23">
            <v>562.77</v>
          </cell>
          <cell r="K23">
            <v>573.55999999999995</v>
          </cell>
          <cell r="L23">
            <v>1181.5899999999999</v>
          </cell>
          <cell r="M23">
            <v>587.77</v>
          </cell>
          <cell r="N23">
            <v>49.35</v>
          </cell>
          <cell r="O23">
            <v>0.28000000000000003</v>
          </cell>
          <cell r="P23">
            <v>42.33</v>
          </cell>
          <cell r="Q23">
            <v>62.61</v>
          </cell>
          <cell r="R23">
            <v>0</v>
          </cell>
          <cell r="S23">
            <v>17.47</v>
          </cell>
          <cell r="T23">
            <v>276.69</v>
          </cell>
          <cell r="U23">
            <v>253.42</v>
          </cell>
          <cell r="V23">
            <v>274.24</v>
          </cell>
          <cell r="W23">
            <v>94.76</v>
          </cell>
          <cell r="X23">
            <v>0</v>
          </cell>
          <cell r="Y23">
            <v>206.25</v>
          </cell>
          <cell r="Z23">
            <v>23701.21</v>
          </cell>
          <cell r="AA23">
            <v>222.84</v>
          </cell>
          <cell r="AB23">
            <v>16.850000000000001</v>
          </cell>
          <cell r="AC23">
            <v>28.08</v>
          </cell>
          <cell r="AD23">
            <v>358.2</v>
          </cell>
          <cell r="AE23">
            <v>33.65</v>
          </cell>
          <cell r="AF23">
            <v>17.97</v>
          </cell>
          <cell r="AG23">
            <v>50</v>
          </cell>
          <cell r="AH23">
            <v>0</v>
          </cell>
        </row>
        <row r="24">
          <cell r="A24">
            <v>20</v>
          </cell>
          <cell r="B24">
            <v>11.35</v>
          </cell>
          <cell r="C24">
            <v>889.28</v>
          </cell>
          <cell r="D24">
            <v>15.55</v>
          </cell>
          <cell r="E24">
            <v>0</v>
          </cell>
          <cell r="F24">
            <v>147.63</v>
          </cell>
          <cell r="G24">
            <v>937.73</v>
          </cell>
          <cell r="H24">
            <v>50.75</v>
          </cell>
          <cell r="I24">
            <v>216.28</v>
          </cell>
          <cell r="J24">
            <v>551.39</v>
          </cell>
          <cell r="K24">
            <v>575.63</v>
          </cell>
          <cell r="L24">
            <v>1118.7</v>
          </cell>
          <cell r="M24">
            <v>570.44000000000005</v>
          </cell>
          <cell r="N24">
            <v>47.65</v>
          </cell>
          <cell r="O24">
            <v>0.28999999999999998</v>
          </cell>
          <cell r="P24">
            <v>40.97</v>
          </cell>
          <cell r="Q24">
            <v>63.2</v>
          </cell>
          <cell r="R24">
            <v>0</v>
          </cell>
          <cell r="S24">
            <v>16.850000000000001</v>
          </cell>
          <cell r="T24">
            <v>276.70999999999998</v>
          </cell>
          <cell r="U24">
            <v>457.58</v>
          </cell>
          <cell r="V24">
            <v>263.11</v>
          </cell>
          <cell r="W24">
            <v>91.9</v>
          </cell>
          <cell r="X24">
            <v>0</v>
          </cell>
          <cell r="Y24">
            <v>206.27</v>
          </cell>
          <cell r="Z24">
            <v>23304.240000000002</v>
          </cell>
          <cell r="AA24">
            <v>219.16</v>
          </cell>
          <cell r="AB24">
            <v>12.01</v>
          </cell>
          <cell r="AC24">
            <v>21.06</v>
          </cell>
          <cell r="AD24">
            <v>350.64</v>
          </cell>
          <cell r="AE24">
            <v>32.729999999999997</v>
          </cell>
          <cell r="AF24">
            <v>17.690000000000001</v>
          </cell>
          <cell r="AG24">
            <v>50</v>
          </cell>
          <cell r="AH24">
            <v>0</v>
          </cell>
        </row>
        <row r="25">
          <cell r="A25">
            <v>21</v>
          </cell>
          <cell r="B25">
            <v>11.86</v>
          </cell>
          <cell r="C25">
            <v>881.51</v>
          </cell>
          <cell r="D25">
            <v>16.18</v>
          </cell>
          <cell r="E25">
            <v>0</v>
          </cell>
          <cell r="F25">
            <v>151.77000000000001</v>
          </cell>
          <cell r="G25">
            <v>941.59</v>
          </cell>
          <cell r="H25">
            <v>52.75</v>
          </cell>
          <cell r="I25">
            <v>216.39</v>
          </cell>
          <cell r="J25">
            <v>549.71</v>
          </cell>
          <cell r="K25">
            <v>490.78</v>
          </cell>
          <cell r="L25">
            <v>1110.21</v>
          </cell>
          <cell r="M25">
            <v>563.33000000000004</v>
          </cell>
          <cell r="N25">
            <v>47.25</v>
          </cell>
          <cell r="O25">
            <v>0.28000000000000003</v>
          </cell>
          <cell r="P25">
            <v>41.51</v>
          </cell>
          <cell r="Q25">
            <v>63.64</v>
          </cell>
          <cell r="R25">
            <v>0</v>
          </cell>
          <cell r="S25">
            <v>16.04</v>
          </cell>
          <cell r="T25">
            <v>276.76</v>
          </cell>
          <cell r="U25">
            <v>743.03</v>
          </cell>
          <cell r="V25">
            <v>270.92</v>
          </cell>
          <cell r="W25">
            <v>92.38</v>
          </cell>
          <cell r="X25">
            <v>0</v>
          </cell>
          <cell r="Y25">
            <v>196.32</v>
          </cell>
          <cell r="Z25">
            <v>24280.31</v>
          </cell>
          <cell r="AA25">
            <v>222.16</v>
          </cell>
          <cell r="AB25">
            <v>10.55</v>
          </cell>
          <cell r="AC25">
            <v>47.28</v>
          </cell>
          <cell r="AD25">
            <v>361.92</v>
          </cell>
          <cell r="AE25">
            <v>33.17</v>
          </cell>
          <cell r="AF25">
            <v>18.87</v>
          </cell>
          <cell r="AG25">
            <v>50</v>
          </cell>
          <cell r="AH25">
            <v>0</v>
          </cell>
        </row>
        <row r="26">
          <cell r="A26">
            <v>22</v>
          </cell>
          <cell r="B26">
            <v>11.89</v>
          </cell>
          <cell r="C26">
            <v>870.14</v>
          </cell>
          <cell r="D26">
            <v>17.09</v>
          </cell>
          <cell r="E26">
            <v>0</v>
          </cell>
          <cell r="F26">
            <v>151.86000000000001</v>
          </cell>
          <cell r="G26">
            <v>892.55</v>
          </cell>
          <cell r="H26">
            <v>50.2</v>
          </cell>
          <cell r="I26">
            <v>214.84</v>
          </cell>
          <cell r="J26">
            <v>532.96</v>
          </cell>
          <cell r="K26">
            <v>405.2</v>
          </cell>
          <cell r="L26">
            <v>1056.3699999999999</v>
          </cell>
          <cell r="M26">
            <v>544.13</v>
          </cell>
          <cell r="N26">
            <v>46.27</v>
          </cell>
          <cell r="O26">
            <v>0.28000000000000003</v>
          </cell>
          <cell r="P26">
            <v>39.450000000000003</v>
          </cell>
          <cell r="Q26">
            <v>64.27</v>
          </cell>
          <cell r="R26">
            <v>0</v>
          </cell>
          <cell r="S26">
            <v>9.81</v>
          </cell>
          <cell r="T26">
            <v>276.75</v>
          </cell>
          <cell r="U26">
            <v>935.94</v>
          </cell>
          <cell r="V26">
            <v>260.2</v>
          </cell>
          <cell r="W26">
            <v>91.5</v>
          </cell>
          <cell r="X26">
            <v>0</v>
          </cell>
          <cell r="Y26">
            <v>196.35</v>
          </cell>
          <cell r="Z26">
            <v>23259.599999999999</v>
          </cell>
          <cell r="AA26">
            <v>213.08</v>
          </cell>
          <cell r="AB26">
            <v>9.6300000000000008</v>
          </cell>
          <cell r="AC26">
            <v>36.83</v>
          </cell>
          <cell r="AD26">
            <v>342.66</v>
          </cell>
          <cell r="AE26">
            <v>30.79</v>
          </cell>
          <cell r="AF26">
            <v>17.88</v>
          </cell>
          <cell r="AG26">
            <v>50</v>
          </cell>
          <cell r="AH26">
            <v>0</v>
          </cell>
        </row>
        <row r="27">
          <cell r="A27">
            <v>23</v>
          </cell>
          <cell r="B27">
            <v>11.06</v>
          </cell>
          <cell r="C27">
            <v>456.79</v>
          </cell>
          <cell r="D27">
            <v>15.91</v>
          </cell>
          <cell r="E27">
            <v>0</v>
          </cell>
          <cell r="F27">
            <v>148.69</v>
          </cell>
          <cell r="G27">
            <v>838.56</v>
          </cell>
          <cell r="H27">
            <v>46.99</v>
          </cell>
          <cell r="I27">
            <v>214.1</v>
          </cell>
          <cell r="J27">
            <v>510.68</v>
          </cell>
          <cell r="K27">
            <v>889.74</v>
          </cell>
          <cell r="L27">
            <v>923.01</v>
          </cell>
          <cell r="M27">
            <v>514.70000000000005</v>
          </cell>
          <cell r="N27">
            <v>42.49</v>
          </cell>
          <cell r="O27">
            <v>0.28000000000000003</v>
          </cell>
          <cell r="P27">
            <v>36.21</v>
          </cell>
          <cell r="Q27">
            <v>13.3</v>
          </cell>
          <cell r="R27">
            <v>0</v>
          </cell>
          <cell r="S27">
            <v>3.84</v>
          </cell>
          <cell r="T27">
            <v>1.75</v>
          </cell>
          <cell r="U27">
            <v>1207.83</v>
          </cell>
          <cell r="V27">
            <v>209.03</v>
          </cell>
          <cell r="W27">
            <v>98.02</v>
          </cell>
          <cell r="X27">
            <v>0</v>
          </cell>
          <cell r="Y27">
            <v>171.35</v>
          </cell>
          <cell r="Z27">
            <v>20457.27</v>
          </cell>
          <cell r="AA27">
            <v>190.88</v>
          </cell>
          <cell r="AB27">
            <v>8.85</v>
          </cell>
          <cell r="AC27">
            <v>31.07</v>
          </cell>
          <cell r="AD27">
            <v>313.2</v>
          </cell>
          <cell r="AE27">
            <v>28.03</v>
          </cell>
          <cell r="AF27">
            <v>15.73</v>
          </cell>
          <cell r="AG27">
            <v>21.61</v>
          </cell>
          <cell r="AH27">
            <v>0</v>
          </cell>
        </row>
        <row r="28">
          <cell r="A28">
            <v>24</v>
          </cell>
          <cell r="B28">
            <v>9.83</v>
          </cell>
          <cell r="C28">
            <v>437.41</v>
          </cell>
          <cell r="D28">
            <v>13.1</v>
          </cell>
          <cell r="E28">
            <v>0</v>
          </cell>
          <cell r="F28">
            <v>144.43</v>
          </cell>
          <cell r="G28">
            <v>800.36</v>
          </cell>
          <cell r="H28">
            <v>45.34</v>
          </cell>
          <cell r="I28">
            <v>213.54</v>
          </cell>
          <cell r="J28">
            <v>491.41</v>
          </cell>
          <cell r="K28">
            <v>764.28</v>
          </cell>
          <cell r="L28">
            <v>930.41</v>
          </cell>
          <cell r="M28">
            <v>482.93</v>
          </cell>
          <cell r="N28">
            <v>36.08</v>
          </cell>
          <cell r="O28">
            <v>0.28999999999999998</v>
          </cell>
          <cell r="P28">
            <v>32.82</v>
          </cell>
          <cell r="Q28">
            <v>11.27</v>
          </cell>
          <cell r="R28">
            <v>0</v>
          </cell>
          <cell r="S28">
            <v>2.65</v>
          </cell>
          <cell r="T28">
            <v>1.75</v>
          </cell>
          <cell r="U28">
            <v>1424.88</v>
          </cell>
          <cell r="V28">
            <v>186.14</v>
          </cell>
          <cell r="W28">
            <v>95.97</v>
          </cell>
          <cell r="X28">
            <v>0</v>
          </cell>
          <cell r="Y28">
            <v>171.47</v>
          </cell>
          <cell r="Z28">
            <v>18151.12</v>
          </cell>
          <cell r="AA28">
            <v>171.06</v>
          </cell>
          <cell r="AB28">
            <v>8.19</v>
          </cell>
          <cell r="AC28">
            <v>30.92</v>
          </cell>
          <cell r="AD28">
            <v>283.92</v>
          </cell>
          <cell r="AE28">
            <v>24.21</v>
          </cell>
          <cell r="AF28">
            <v>14.02</v>
          </cell>
          <cell r="AG28">
            <v>18.96</v>
          </cell>
          <cell r="AH28">
            <v>0</v>
          </cell>
        </row>
      </sheetData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ignment 1998 bonds"/>
      <sheetName val="Assignment 2004 bonds"/>
      <sheetName val="software 2 bucket"/>
      <sheetName val="2010 capital after allocations"/>
      <sheetName val="2010 capital"/>
      <sheetName val="System descriptions"/>
      <sheetName val="FTE"/>
      <sheetName val="System Direct"/>
      <sheetName val="Dept Direct"/>
      <sheetName val="Capital exp"/>
      <sheetName val="SA worksheet"/>
      <sheetName val="SI Worksheet"/>
      <sheetName val="WAN Worksheets"/>
      <sheetName val="Assignment 2004 New Market"/>
      <sheetName val="Assignment 2004 Other Capital"/>
      <sheetName val="Assignment New Market"/>
      <sheetName val="Direct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B4" t="str">
            <v>ACC Upgrades (Communication between ISO &amp; IOUs)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</row>
        <row r="5">
          <cell r="B5" t="str">
            <v>Ancillary Services Management (ASM) Component of SA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</row>
        <row r="6">
          <cell r="B6" t="str">
            <v xml:space="preserve">Application Development Tools 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B7" t="str">
            <v>Automated Dispatch System (ADS)</v>
          </cell>
          <cell r="C7">
            <v>0</v>
          </cell>
          <cell r="D7">
            <v>0</v>
          </cell>
          <cell r="E7">
            <v>0</v>
          </cell>
          <cell r="F7">
            <v>165233.93</v>
          </cell>
          <cell r="G7">
            <v>0</v>
          </cell>
          <cell r="H7">
            <v>0</v>
          </cell>
          <cell r="I7">
            <v>0</v>
          </cell>
          <cell r="J7">
            <v>165233.93</v>
          </cell>
        </row>
        <row r="8">
          <cell r="B8" t="str">
            <v>Automated Load Forecast System  (ALFS)</v>
          </cell>
          <cell r="C8">
            <v>0</v>
          </cell>
          <cell r="D8">
            <v>0</v>
          </cell>
          <cell r="E8">
            <v>0</v>
          </cell>
          <cell r="F8">
            <v>9700</v>
          </cell>
          <cell r="G8">
            <v>0</v>
          </cell>
          <cell r="H8">
            <v>1250000</v>
          </cell>
          <cell r="I8">
            <v>431000</v>
          </cell>
          <cell r="J8">
            <v>1690700</v>
          </cell>
        </row>
        <row r="9">
          <cell r="B9" t="str">
            <v>Automatic Mitigation Procedure (AMP)</v>
          </cell>
          <cell r="C9">
            <v>0</v>
          </cell>
          <cell r="D9">
            <v>0</v>
          </cell>
          <cell r="E9">
            <v>0</v>
          </cell>
          <cell r="F9">
            <v>167665.88</v>
          </cell>
          <cell r="G9">
            <v>0</v>
          </cell>
          <cell r="H9">
            <v>0</v>
          </cell>
          <cell r="I9">
            <v>0</v>
          </cell>
          <cell r="J9">
            <v>167665.88</v>
          </cell>
        </row>
        <row r="10">
          <cell r="B10" t="str">
            <v>Backup systems (Legato/Quantum)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B11" t="str">
            <v>Balance of Business Systems (BBS)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B12" t="str">
            <v>Balancing Energy Ex Post Price (BEEP) Component of SA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B13" t="str">
            <v>Bill’s Interchange Schedule  (BITS)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B14" t="str">
            <v xml:space="preserve">CAISO Outage Modeling Tool (COMT) 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358.5</v>
          </cell>
          <cell r="H14">
            <v>0</v>
          </cell>
          <cell r="I14">
            <v>0</v>
          </cell>
          <cell r="J14">
            <v>358.5</v>
          </cell>
        </row>
        <row r="15">
          <cell r="B15" t="str">
            <v>CaseWise (process modeling tool)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B16" t="str">
            <v>CHASE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B17" t="str">
            <v>Client Relations Tools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47300</v>
          </cell>
          <cell r="I17">
            <v>594736.12</v>
          </cell>
          <cell r="J17">
            <v>642036.12</v>
          </cell>
        </row>
        <row r="18">
          <cell r="B18" t="str">
            <v>Common Information Model  (CIM)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</row>
        <row r="19">
          <cell r="B19" t="str">
            <v>Compliance</v>
          </cell>
          <cell r="C19">
            <v>0</v>
          </cell>
          <cell r="D19">
            <v>0</v>
          </cell>
          <cell r="E19">
            <v>0</v>
          </cell>
          <cell r="F19">
            <v>150758.59</v>
          </cell>
          <cell r="G19">
            <v>0</v>
          </cell>
          <cell r="H19">
            <v>0</v>
          </cell>
          <cell r="I19">
            <v>200000</v>
          </cell>
          <cell r="J19">
            <v>350758.58999999997</v>
          </cell>
        </row>
        <row r="20">
          <cell r="B20" t="str">
            <v>Congestion Management (CONG) Component of SA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B21" t="str">
            <v>Congestion Reform-DSOW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B22" t="str">
            <v>Congestion Revenue Rights (CRR)</v>
          </cell>
          <cell r="C22">
            <v>0</v>
          </cell>
          <cell r="D22">
            <v>0</v>
          </cell>
          <cell r="E22">
            <v>0</v>
          </cell>
          <cell r="F22">
            <v>692172.03</v>
          </cell>
          <cell r="G22">
            <v>0</v>
          </cell>
          <cell r="H22">
            <v>0</v>
          </cell>
          <cell r="I22">
            <v>3505256.69</v>
          </cell>
          <cell r="J22">
            <v>4197428.72</v>
          </cell>
        </row>
        <row r="23">
          <cell r="B23" t="str">
            <v>DataWarehouse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1500000</v>
          </cell>
          <cell r="I23">
            <v>0</v>
          </cell>
          <cell r="J23">
            <v>1500000</v>
          </cell>
        </row>
        <row r="24">
          <cell r="B24" t="str">
            <v>Dept. of Market Analysis Tools (SAS/MARS)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1650000</v>
          </cell>
          <cell r="J24">
            <v>1650000</v>
          </cell>
        </row>
        <row r="25">
          <cell r="B25" t="str">
            <v>Dispute Tracking System (Remedy)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Documentum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B27" t="str">
            <v>Electronic Tagging (Etag)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B28" t="str">
            <v>Energy Management System (EMS)</v>
          </cell>
          <cell r="C28">
            <v>0</v>
          </cell>
          <cell r="D28">
            <v>0</v>
          </cell>
          <cell r="E28">
            <v>0</v>
          </cell>
          <cell r="F28">
            <v>406084.08</v>
          </cell>
          <cell r="G28">
            <v>0</v>
          </cell>
          <cell r="H28">
            <v>0</v>
          </cell>
          <cell r="I28">
            <v>6532331</v>
          </cell>
          <cell r="J28">
            <v>6938415.0800000001</v>
          </cell>
        </row>
        <row r="29">
          <cell r="B29" t="str">
            <v>Engineering Analysis Tools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315000</v>
          </cell>
          <cell r="I29">
            <v>51720</v>
          </cell>
          <cell r="J29">
            <v>366720</v>
          </cell>
        </row>
        <row r="30">
          <cell r="B30" t="str">
            <v>Evaluation of Market Separation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B31" t="str">
            <v>Existing Transmission Contracts Calculator (ETCC)</v>
          </cell>
          <cell r="C31">
            <v>0</v>
          </cell>
          <cell r="D31">
            <v>0</v>
          </cell>
          <cell r="E31">
            <v>0</v>
          </cell>
          <cell r="F31">
            <v>29900</v>
          </cell>
          <cell r="G31">
            <v>0</v>
          </cell>
          <cell r="H31">
            <v>0</v>
          </cell>
          <cell r="I31">
            <v>0</v>
          </cell>
          <cell r="J31">
            <v>29900</v>
          </cell>
        </row>
        <row r="32">
          <cell r="B32" t="str">
            <v>FERC Study Software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B33" t="str">
            <v>Firm Transmission Right (FTR) and Secondary Registration System (SRS)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B34" t="str">
            <v>Global Resource Reliability Management Application (GRRMA)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B35" t="str">
            <v>Grid Operations Training Simulator (GOTS)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261700</v>
          </cell>
          <cell r="I35">
            <v>0</v>
          </cell>
          <cell r="J35">
            <v>261700</v>
          </cell>
        </row>
        <row r="36">
          <cell r="B36" t="str">
            <v>Hour-Ahead Data AnalysisTool, Day-Ahead Data AnalysisTool,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B37" t="str">
            <v>Human Resources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B38" t="str">
            <v>IBM Contract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B39" t="str">
            <v>Integrated Forward Market (IFM)</v>
          </cell>
          <cell r="C39">
            <v>0</v>
          </cell>
          <cell r="D39">
            <v>0</v>
          </cell>
          <cell r="E39">
            <v>0</v>
          </cell>
          <cell r="F39">
            <v>11906465.26</v>
          </cell>
          <cell r="G39">
            <v>0</v>
          </cell>
          <cell r="H39">
            <v>0</v>
          </cell>
          <cell r="I39">
            <v>7565218.1899999995</v>
          </cell>
          <cell r="J39">
            <v>19471683.449999999</v>
          </cell>
        </row>
        <row r="40">
          <cell r="B40" t="str">
            <v>Internal Development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1000000</v>
          </cell>
          <cell r="I40">
            <v>0</v>
          </cell>
          <cell r="J40">
            <v>1000000</v>
          </cell>
        </row>
        <row r="41">
          <cell r="B41" t="str">
            <v>Interzonal Congestion Management reform - Real Time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B42" t="str">
            <v>Land and Building Costs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1319561.7</v>
          </cell>
          <cell r="H42">
            <v>0</v>
          </cell>
          <cell r="I42">
            <v>0</v>
          </cell>
          <cell r="J42">
            <v>1319561.7</v>
          </cell>
        </row>
        <row r="43">
          <cell r="B43" t="str">
            <v xml:space="preserve">Local Area Network (LAN) 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2068530.31</v>
          </cell>
          <cell r="J43">
            <v>2068530.31</v>
          </cell>
        </row>
        <row r="44">
          <cell r="B44" t="str">
            <v>Locational Marginal Pricing (LMPM)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B45" t="str">
            <v xml:space="preserve">Market Quality System (MQS) </v>
          </cell>
          <cell r="C45">
            <v>0</v>
          </cell>
          <cell r="D45">
            <v>0</v>
          </cell>
          <cell r="E45">
            <v>0</v>
          </cell>
          <cell r="F45">
            <v>3121380.57</v>
          </cell>
          <cell r="G45">
            <v>0</v>
          </cell>
          <cell r="H45">
            <v>0</v>
          </cell>
          <cell r="I45">
            <v>2139649.08</v>
          </cell>
          <cell r="J45">
            <v>5261029.6500000004</v>
          </cell>
        </row>
        <row r="46">
          <cell r="B46" t="str">
            <v>Masterfile</v>
          </cell>
          <cell r="C46">
            <v>0</v>
          </cell>
          <cell r="D46">
            <v>0</v>
          </cell>
          <cell r="E46">
            <v>0</v>
          </cell>
          <cell r="F46">
            <v>67453.62</v>
          </cell>
          <cell r="G46">
            <v>0</v>
          </cell>
          <cell r="H46">
            <v>0</v>
          </cell>
          <cell r="I46">
            <v>561052.24</v>
          </cell>
          <cell r="J46">
            <v>628505.86</v>
          </cell>
        </row>
        <row r="47">
          <cell r="B47" t="str">
            <v>Meter Data Acquisition System (MDAS)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85656.31</v>
          </cell>
          <cell r="J47">
            <v>85656.31</v>
          </cell>
        </row>
        <row r="48">
          <cell r="B48" t="str">
            <v>Miscellaneous (2004 related capital)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104635.05</v>
          </cell>
          <cell r="H48">
            <v>125000</v>
          </cell>
          <cell r="I48">
            <v>3918485.68</v>
          </cell>
          <cell r="J48">
            <v>4148120.73</v>
          </cell>
        </row>
        <row r="49">
          <cell r="B49" t="str">
            <v>Monitoring (Tivoli)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329783.03999999998</v>
          </cell>
          <cell r="H49">
            <v>0</v>
          </cell>
          <cell r="I49">
            <v>7125</v>
          </cell>
          <cell r="J49">
            <v>336908.04</v>
          </cell>
        </row>
        <row r="50">
          <cell r="B50" t="str">
            <v>MRTU Capital</v>
          </cell>
          <cell r="C50">
            <v>0</v>
          </cell>
          <cell r="D50">
            <v>0</v>
          </cell>
          <cell r="E50">
            <v>0</v>
          </cell>
          <cell r="F50">
            <v>24199980.760000002</v>
          </cell>
          <cell r="G50">
            <v>0</v>
          </cell>
          <cell r="H50">
            <v>0</v>
          </cell>
          <cell r="I50">
            <v>28203345.439999998</v>
          </cell>
          <cell r="J50">
            <v>52403326.200000003</v>
          </cell>
        </row>
        <row r="51">
          <cell r="B51" t="str">
            <v>Network Applications</v>
          </cell>
          <cell r="C51">
            <v>0</v>
          </cell>
          <cell r="D51">
            <v>0</v>
          </cell>
          <cell r="E51">
            <v>0</v>
          </cell>
          <cell r="F51">
            <v>47600</v>
          </cell>
          <cell r="G51">
            <v>0</v>
          </cell>
          <cell r="H51">
            <v>0</v>
          </cell>
          <cell r="I51">
            <v>3696297.5</v>
          </cell>
          <cell r="J51">
            <v>3743897.5</v>
          </cell>
        </row>
        <row r="52">
          <cell r="B52" t="str">
            <v>New Resource Interconnection (NRI)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491824.75</v>
          </cell>
          <cell r="H52">
            <v>0</v>
          </cell>
          <cell r="I52">
            <v>725928.6</v>
          </cell>
          <cell r="J52">
            <v>1217753.3500000001</v>
          </cell>
        </row>
        <row r="53">
          <cell r="B53" t="str">
            <v>New System Equipment (replacement of owned equipment)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3425000</v>
          </cell>
          <cell r="I53">
            <v>2214000</v>
          </cell>
          <cell r="J53">
            <v>5639000</v>
          </cell>
        </row>
        <row r="54">
          <cell r="B54" t="str">
            <v>NT/web servers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236306.99</v>
          </cell>
          <cell r="J54">
            <v>236306.99</v>
          </cell>
        </row>
        <row r="55">
          <cell r="B55" t="str">
            <v>NT-servers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488016.4</v>
          </cell>
          <cell r="H55">
            <v>0</v>
          </cell>
          <cell r="I55">
            <v>562531.71</v>
          </cell>
          <cell r="J55">
            <v>1050548.1099999999</v>
          </cell>
        </row>
        <row r="56">
          <cell r="B56" t="str">
            <v>Office Automation - desktop/laptop (OA)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355070.46</v>
          </cell>
          <cell r="J56">
            <v>355070.46</v>
          </cell>
        </row>
        <row r="57">
          <cell r="B57" t="str">
            <v>Office equipment (scanner, printer, copier, fax, Communication Equip.)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152606.70000000001</v>
          </cell>
          <cell r="H57">
            <v>0</v>
          </cell>
          <cell r="I57">
            <v>114705.99</v>
          </cell>
          <cell r="J57">
            <v>267312.69</v>
          </cell>
        </row>
        <row r="58">
          <cell r="B58" t="str">
            <v>Open Access Same Time Information System (OASIS)</v>
          </cell>
          <cell r="C58">
            <v>0</v>
          </cell>
          <cell r="D58">
            <v>0</v>
          </cell>
          <cell r="E58">
            <v>0</v>
          </cell>
          <cell r="F58">
            <v>366651.19</v>
          </cell>
          <cell r="G58">
            <v>0</v>
          </cell>
          <cell r="H58">
            <v>0</v>
          </cell>
          <cell r="I58">
            <v>0</v>
          </cell>
          <cell r="J58">
            <v>366651.19</v>
          </cell>
        </row>
        <row r="59">
          <cell r="B59" t="str">
            <v>Operational Meter Analysis and Reporting (OMAR)</v>
          </cell>
          <cell r="C59">
            <v>0</v>
          </cell>
          <cell r="D59">
            <v>0</v>
          </cell>
          <cell r="E59">
            <v>0</v>
          </cell>
          <cell r="F59">
            <v>35803.39</v>
          </cell>
          <cell r="G59">
            <v>0</v>
          </cell>
          <cell r="H59">
            <v>0</v>
          </cell>
          <cell r="I59">
            <v>500000</v>
          </cell>
          <cell r="J59">
            <v>535803.39</v>
          </cell>
        </row>
        <row r="60">
          <cell r="B60" t="str">
            <v>Oracle Corporate Financials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616841.13</v>
          </cell>
          <cell r="H60">
            <v>70000</v>
          </cell>
          <cell r="I60">
            <v>1853145.44</v>
          </cell>
          <cell r="J60">
            <v>2539986.5699999998</v>
          </cell>
        </row>
        <row r="61">
          <cell r="B61" t="str">
            <v>Oracle Enterprise Manager (OEM)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B62" t="str">
            <v>Oracle Licenses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70736.25</v>
          </cell>
          <cell r="J62">
            <v>70736.25</v>
          </cell>
        </row>
        <row r="63">
          <cell r="B63" t="str">
            <v>Oracle Market Financials BBS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B64" t="str">
            <v>Out of Sequence Market Operation Settlements Information System (OOS)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B65" t="str">
            <v>Outage Scheduler (OS)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B66" t="str">
            <v>Participating Intermittent Resource Project (PIRP)</v>
          </cell>
          <cell r="C66">
            <v>0</v>
          </cell>
          <cell r="D66">
            <v>0</v>
          </cell>
          <cell r="E66">
            <v>0</v>
          </cell>
          <cell r="F66">
            <v>15756.64</v>
          </cell>
          <cell r="G66">
            <v>0</v>
          </cell>
          <cell r="H66">
            <v>3400000</v>
          </cell>
          <cell r="I66">
            <v>233000</v>
          </cell>
          <cell r="J66">
            <v>3648756.64</v>
          </cell>
        </row>
        <row r="67">
          <cell r="B67" t="str">
            <v>Physical Facilities Software Application/Furniture/Leasehold Improvements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100000</v>
          </cell>
          <cell r="I67">
            <v>1841568.8900000001</v>
          </cell>
          <cell r="J67">
            <v>1941568.8900000001</v>
          </cell>
        </row>
        <row r="68">
          <cell r="B68" t="str">
            <v>Portal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1351000</v>
          </cell>
          <cell r="I68">
            <v>587858.75</v>
          </cell>
          <cell r="J68">
            <v>1938858.75</v>
          </cell>
        </row>
        <row r="69">
          <cell r="B69" t="str">
            <v>Post Transaction Repository (PTR)</v>
          </cell>
          <cell r="C69">
            <v>0</v>
          </cell>
          <cell r="D69">
            <v>0</v>
          </cell>
          <cell r="E69">
            <v>0</v>
          </cell>
          <cell r="F69">
            <v>226019.36</v>
          </cell>
          <cell r="G69">
            <v>0</v>
          </cell>
          <cell r="H69">
            <v>0</v>
          </cell>
          <cell r="I69">
            <v>247284.42</v>
          </cell>
          <cell r="J69">
            <v>473303.78</v>
          </cell>
        </row>
        <row r="70">
          <cell r="B70" t="str">
            <v>Process Information System (PI)</v>
          </cell>
          <cell r="C70">
            <v>0</v>
          </cell>
          <cell r="D70">
            <v>0</v>
          </cell>
          <cell r="E70">
            <v>0</v>
          </cell>
          <cell r="F70">
            <v>5033.93</v>
          </cell>
          <cell r="G70">
            <v>0</v>
          </cell>
          <cell r="H70">
            <v>0</v>
          </cell>
          <cell r="I70">
            <v>755000</v>
          </cell>
          <cell r="J70">
            <v>760033.93</v>
          </cell>
        </row>
        <row r="71">
          <cell r="B71" t="str">
            <v>Rational Buyer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</row>
        <row r="72">
          <cell r="B72" t="str">
            <v>Real Time Energy Dispatch System (REDS)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  <row r="73">
          <cell r="B73" t="str">
            <v>Real Time Nodal Market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</row>
        <row r="74">
          <cell r="B74" t="str">
            <v>Reliability Management System (RMS)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</row>
        <row r="75">
          <cell r="B75" t="str">
            <v>Remedy (related to Transmission Registry, New Resource Interconnection and Resource Registry)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76">
          <cell r="B76" t="str">
            <v>Remote Intelligent Gateway (RIG) &amp; Data Processing Gateway (DPG)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B77" t="str">
            <v>Resource Adequacy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240973.43</v>
          </cell>
          <cell r="H77">
            <v>0</v>
          </cell>
          <cell r="I77">
            <v>0</v>
          </cell>
          <cell r="J77">
            <v>240973.43</v>
          </cell>
        </row>
        <row r="78">
          <cell r="B78" t="str">
            <v>Resource Register (RR)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B79" t="str">
            <v>RMR Application Validation Engine ( RAVE)</v>
          </cell>
          <cell r="C79">
            <v>0</v>
          </cell>
          <cell r="D79">
            <v>0</v>
          </cell>
          <cell r="E79">
            <v>0</v>
          </cell>
          <cell r="F79">
            <v>26356.62</v>
          </cell>
          <cell r="G79">
            <v>0</v>
          </cell>
          <cell r="H79">
            <v>0</v>
          </cell>
          <cell r="I79">
            <v>0</v>
          </cell>
          <cell r="J79">
            <v>26356.62</v>
          </cell>
        </row>
        <row r="80">
          <cell r="B80" t="str">
            <v>Scheduling &amp; Logging for ISO California (SLIC)</v>
          </cell>
          <cell r="C80">
            <v>0</v>
          </cell>
          <cell r="D80">
            <v>0</v>
          </cell>
          <cell r="E80">
            <v>0</v>
          </cell>
          <cell r="F80">
            <v>7576.07</v>
          </cell>
          <cell r="G80">
            <v>0</v>
          </cell>
          <cell r="H80">
            <v>0</v>
          </cell>
          <cell r="I80">
            <v>1630000</v>
          </cell>
          <cell r="J80">
            <v>1637576.07</v>
          </cell>
        </row>
        <row r="81">
          <cell r="B81" t="str">
            <v>Scheduling &amp; Tagging Next Generation (STiNG)</v>
          </cell>
          <cell r="C81">
            <v>0</v>
          </cell>
          <cell r="D81">
            <v>0</v>
          </cell>
          <cell r="E81">
            <v>0</v>
          </cell>
          <cell r="F81">
            <v>251096.72</v>
          </cell>
          <cell r="G81">
            <v>10400</v>
          </cell>
          <cell r="H81">
            <v>0</v>
          </cell>
          <cell r="I81">
            <v>0</v>
          </cell>
          <cell r="J81">
            <v>261496.72</v>
          </cell>
        </row>
        <row r="82">
          <cell r="B82" t="str">
            <v>Scheduling Architecture (SA)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</row>
        <row r="83">
          <cell r="B83" t="str">
            <v>Scheduling Infrastructure (SI)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</row>
        <row r="84">
          <cell r="B84" t="str">
            <v>Scheduling Infrastructure Business Rules (SIBR)</v>
          </cell>
          <cell r="C84">
            <v>0</v>
          </cell>
          <cell r="D84">
            <v>0</v>
          </cell>
          <cell r="E84">
            <v>0</v>
          </cell>
          <cell r="F84">
            <v>2249003.67</v>
          </cell>
          <cell r="G84">
            <v>0</v>
          </cell>
          <cell r="H84">
            <v>0</v>
          </cell>
          <cell r="I84">
            <v>1042858.01</v>
          </cell>
          <cell r="J84">
            <v>3291861.6799999997</v>
          </cell>
        </row>
        <row r="85">
          <cell r="B85" t="str">
            <v>Security Constrained Economic Dispatch (SCED)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B86" t="str">
            <v>Security- External/Physical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155000</v>
          </cell>
          <cell r="I86">
            <v>0</v>
          </cell>
          <cell r="J86">
            <v>155000</v>
          </cell>
        </row>
        <row r="87">
          <cell r="B87" t="str">
            <v>Security-ISS (CUDA)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413420.22</v>
          </cell>
          <cell r="J87">
            <v>413420.22</v>
          </cell>
        </row>
        <row r="88">
          <cell r="B88" t="str">
            <v>Settlements and Market Clearing</v>
          </cell>
          <cell r="C88">
            <v>0</v>
          </cell>
          <cell r="D88">
            <v>0</v>
          </cell>
          <cell r="E88">
            <v>0</v>
          </cell>
          <cell r="F88">
            <v>4586111.99</v>
          </cell>
          <cell r="G88">
            <v>0</v>
          </cell>
          <cell r="H88">
            <v>0</v>
          </cell>
          <cell r="I88">
            <v>5876901.9399999995</v>
          </cell>
          <cell r="J88">
            <v>10463013.93</v>
          </cell>
        </row>
        <row r="89">
          <cell r="B89" t="str">
            <v>Sign Board (Symon Board maint.)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</row>
        <row r="90">
          <cell r="B90" t="str">
            <v>Startup Costs through 3/31/98, Working Capital-3 months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</row>
        <row r="91">
          <cell r="B91" t="str">
            <v>Storage (EMC symmetrix)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210471</v>
          </cell>
          <cell r="H91">
            <v>2000000</v>
          </cell>
          <cell r="I91">
            <v>3519406.29</v>
          </cell>
          <cell r="J91">
            <v>5729877.29</v>
          </cell>
        </row>
        <row r="92">
          <cell r="B92" t="str">
            <v>System Equipment Buyouts (lease buyouts)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</row>
        <row r="93">
          <cell r="B93" t="str">
            <v>Tactical Emergency Management System (TEMS)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B94" t="str">
            <v>Telephone/PBX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95">
          <cell r="B95" t="str">
            <v>Training Systems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</row>
        <row r="96">
          <cell r="B96" t="str">
            <v xml:space="preserve">Transmission Constrained Unit Commitment (TCUC) Must Offer Obligation 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B97" t="str">
            <v xml:space="preserve">Transmission Map Plotting &amp; Display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</row>
        <row r="98">
          <cell r="B98" t="str">
            <v>Treasury Workstation/Investment Program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B99" t="str">
            <v>Trustee Costs, Interest-Capitalized, User Groups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</row>
        <row r="100">
          <cell r="B100" t="str">
            <v>Utilities - System i.e. Print drivers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</row>
        <row r="101">
          <cell r="B101" t="str">
            <v>Vitria (Middleware)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</row>
        <row r="102">
          <cell r="B102" t="str">
            <v>Wide Area Network (WAN)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303942.25</v>
          </cell>
          <cell r="J102">
            <v>303942.25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Checksheet"/>
      <sheetName val="Sheet1"/>
      <sheetName val="OB Expense All-1"/>
      <sheetName val="NB Expense All-2"/>
      <sheetName val="Forecasted Actuals-2_1"/>
      <sheetName val="IncDecPrograms-3"/>
      <sheetName val="ExistingContractors-10"/>
      <sheetName val="NewContractors-11"/>
      <sheetName val="IncDecCostCenterSum-4"/>
      <sheetName val="IncDecDivisionSum-5"/>
      <sheetName val="Head Count-6"/>
      <sheetName val="BudgetToolTotal-PriorYear"/>
      <sheetName val="BudgetToolTotal"/>
      <sheetName val="Comparison-BudgetToolTotal"/>
      <sheetName val="Change Budget Years"/>
      <sheetName val="GMC Overview"/>
      <sheetName val="MRTU GMC Overview"/>
      <sheetName val="Analysis of Rate Changes"/>
      <sheetName val="TOR-RateChangeAssessment"/>
      <sheetName val="RatesChart"/>
      <sheetName val="DebtExtract-CurrentYear"/>
      <sheetName val="Debt Service-2009 Bonds"/>
      <sheetName val="Debt Service-2008 Bonds"/>
      <sheetName val="Total Debt Service"/>
      <sheetName val="Debt Service-2000Bonds"/>
      <sheetName val="Debt Service-2004Bonds"/>
      <sheetName val="Debt Service-2007 Bonds"/>
      <sheetName val="DebtOutstanding"/>
      <sheetName val="Budget Summary"/>
      <sheetName val="Budget Detail"/>
      <sheetName val="Staffing"/>
      <sheetName val="FinanceCommitteeCharts"/>
      <sheetName val="Functional Breakdown"/>
      <sheetName val="SummaryCharts"/>
      <sheetName val="Reconciliation"/>
      <sheetName val="Forecast-Budget"/>
      <sheetName val="TotalCharts"/>
      <sheetName val="StaffChart"/>
      <sheetName val="Vacancy Factor"/>
      <sheetName val="INCDECSummaryChart"/>
      <sheetName val="DivisionalSummaryChart"/>
      <sheetName val="Incremental Summary"/>
      <sheetName val="ProFormaBundledGMC"/>
      <sheetName val="RevenueRequirementChart"/>
      <sheetName val="Mgmt Recommendation"/>
      <sheetName val="CapitalCharts"/>
      <sheetName val="Budget Posting Tables"/>
      <sheetName val="Comparison"/>
    </sheetNames>
    <sheetDataSet>
      <sheetData sheetId="0"/>
      <sheetData sheetId="1"/>
      <sheetData sheetId="2"/>
      <sheetData sheetId="3">
        <row r="1">
          <cell r="F1" t="str">
            <v>11</v>
          </cell>
          <cell r="G1" t="str">
            <v>2111</v>
          </cell>
          <cell r="H1" t="str">
            <v>2121</v>
          </cell>
          <cell r="I1" t="str">
            <v>2122</v>
          </cell>
          <cell r="J1" t="str">
            <v>2123</v>
          </cell>
          <cell r="K1" t="str">
            <v>2124</v>
          </cell>
          <cell r="L1" t="str">
            <v>2131</v>
          </cell>
          <cell r="M1" t="str">
            <v>2211</v>
          </cell>
          <cell r="N1" t="str">
            <v>2221</v>
          </cell>
          <cell r="O1" t="str">
            <v>2231</v>
          </cell>
          <cell r="P1" t="str">
            <v>2241</v>
          </cell>
          <cell r="Q1" t="str">
            <v>2242</v>
          </cell>
          <cell r="R1" t="str">
            <v>2251</v>
          </cell>
          <cell r="S1" t="str">
            <v>2311</v>
          </cell>
          <cell r="T1" t="str">
            <v>2321</v>
          </cell>
          <cell r="U1" t="str">
            <v>2331</v>
          </cell>
          <cell r="V1" t="str">
            <v>2341</v>
          </cell>
          <cell r="W1" t="str">
            <v>2342</v>
          </cell>
          <cell r="X1" t="str">
            <v>2343</v>
          </cell>
          <cell r="Y1" t="str">
            <v>2344</v>
          </cell>
          <cell r="Z1" t="str">
            <v>2351</v>
          </cell>
          <cell r="AA1" t="str">
            <v>2361</v>
          </cell>
          <cell r="AB1" t="str">
            <v>2371</v>
          </cell>
          <cell r="AC1" t="str">
            <v>2372</v>
          </cell>
          <cell r="AD1" t="str">
            <v>2373</v>
          </cell>
          <cell r="AE1" t="str">
            <v>2374</v>
          </cell>
          <cell r="AF1" t="str">
            <v>2411</v>
          </cell>
          <cell r="AG1" t="str">
            <v>2412</v>
          </cell>
          <cell r="AH1" t="str">
            <v>2421</v>
          </cell>
          <cell r="AI1" t="str">
            <v>2431</v>
          </cell>
          <cell r="AJ1" t="str">
            <v>2432</v>
          </cell>
          <cell r="AK1" t="str">
            <v>2441</v>
          </cell>
          <cell r="AL1" t="str">
            <v>2451</v>
          </cell>
          <cell r="AM1" t="str">
            <v>2452</v>
          </cell>
          <cell r="AN1" t="str">
            <v>2453</v>
          </cell>
          <cell r="AO1" t="str">
            <v>2454</v>
          </cell>
          <cell r="AP1" t="str">
            <v>2461</v>
          </cell>
          <cell r="AQ1" t="str">
            <v>2462</v>
          </cell>
          <cell r="AR1" t="str">
            <v>2463</v>
          </cell>
          <cell r="AS1" t="str">
            <v>2464</v>
          </cell>
          <cell r="AT1" t="str">
            <v>2465</v>
          </cell>
          <cell r="AU1" t="str">
            <v>2511</v>
          </cell>
          <cell r="AV1" t="str">
            <v>2521</v>
          </cell>
          <cell r="AW1" t="str">
            <v>2522</v>
          </cell>
          <cell r="AX1" t="str">
            <v>2523</v>
          </cell>
          <cell r="AY1" t="str">
            <v>2524</v>
          </cell>
          <cell r="AZ1" t="str">
            <v>2531</v>
          </cell>
          <cell r="BA1" t="str">
            <v>2541</v>
          </cell>
          <cell r="BB1" t="str">
            <v>2542</v>
          </cell>
          <cell r="BC1" t="str">
            <v>2543</v>
          </cell>
          <cell r="BD1" t="str">
            <v>2544</v>
          </cell>
          <cell r="BE1" t="str">
            <v>2545</v>
          </cell>
          <cell r="BF1" t="str">
            <v>2551</v>
          </cell>
          <cell r="BG1" t="str">
            <v>2552</v>
          </cell>
          <cell r="BH1" t="str">
            <v>2553</v>
          </cell>
          <cell r="BI1" t="str">
            <v>2554</v>
          </cell>
          <cell r="BJ1" t="str">
            <v>2555</v>
          </cell>
          <cell r="BK1" t="str">
            <v>2561</v>
          </cell>
          <cell r="BL1" t="str">
            <v>2611</v>
          </cell>
          <cell r="BM1" t="str">
            <v>2621</v>
          </cell>
          <cell r="BN1" t="str">
            <v>2631</v>
          </cell>
          <cell r="BO1" t="str">
            <v>2641</v>
          </cell>
          <cell r="BP1" t="str">
            <v>2651</v>
          </cell>
          <cell r="BQ1" t="str">
            <v>2661</v>
          </cell>
          <cell r="BR1" t="str">
            <v>2671</v>
          </cell>
          <cell r="BS1" t="str">
            <v>2711</v>
          </cell>
          <cell r="BT1" t="str">
            <v>2721</v>
          </cell>
          <cell r="BU1" t="str">
            <v>2722</v>
          </cell>
          <cell r="BV1" t="str">
            <v>2723</v>
          </cell>
          <cell r="BW1" t="str">
            <v>2731</v>
          </cell>
          <cell r="BX1" t="str">
            <v>2741</v>
          </cell>
          <cell r="BY1" t="str">
            <v>2751</v>
          </cell>
          <cell r="BZ1" t="str">
            <v>2811</v>
          </cell>
          <cell r="CA1" t="str">
            <v>2821</v>
          </cell>
          <cell r="CB1" t="str">
            <v>2822</v>
          </cell>
          <cell r="CC1" t="str">
            <v>2831</v>
          </cell>
          <cell r="CD1" t="str">
            <v>2832</v>
          </cell>
          <cell r="CE1" t="str">
            <v>2833</v>
          </cell>
          <cell r="CF1" t="str">
            <v>2841</v>
          </cell>
          <cell r="CG1" t="str">
            <v>2842</v>
          </cell>
          <cell r="CH1" t="str">
            <v>2843</v>
          </cell>
        </row>
        <row r="2">
          <cell r="G2">
            <v>1023518.04</v>
          </cell>
          <cell r="H2">
            <v>267980.03999999998</v>
          </cell>
          <cell r="J2">
            <v>689535</v>
          </cell>
          <cell r="K2">
            <v>703284.98</v>
          </cell>
          <cell r="L2">
            <v>522032.02</v>
          </cell>
          <cell r="M2">
            <v>623930.96</v>
          </cell>
          <cell r="N2">
            <v>2109613</v>
          </cell>
          <cell r="O2">
            <v>2237993.98</v>
          </cell>
          <cell r="P2">
            <v>1280518.04</v>
          </cell>
          <cell r="Q2">
            <v>557010</v>
          </cell>
          <cell r="R2">
            <v>959394</v>
          </cell>
          <cell r="S2">
            <v>211076</v>
          </cell>
          <cell r="T2">
            <v>1006271.98</v>
          </cell>
          <cell r="U2">
            <v>996282.92</v>
          </cell>
          <cell r="V2">
            <v>452377.04</v>
          </cell>
          <cell r="W2">
            <v>390440.96000000002</v>
          </cell>
          <cell r="X2">
            <v>735348.98</v>
          </cell>
          <cell r="Y2">
            <v>569867</v>
          </cell>
          <cell r="Z2">
            <v>839857</v>
          </cell>
          <cell r="AA2">
            <v>906968</v>
          </cell>
          <cell r="AC2">
            <v>423936.02</v>
          </cell>
          <cell r="AD2">
            <v>901727.04</v>
          </cell>
          <cell r="AE2">
            <v>611350.98</v>
          </cell>
          <cell r="AF2">
            <v>675467.02</v>
          </cell>
          <cell r="AH2">
            <v>595356</v>
          </cell>
          <cell r="AI2">
            <v>1132200</v>
          </cell>
          <cell r="AJ2">
            <v>1035415.96</v>
          </cell>
          <cell r="AK2">
            <v>634039.07999999996</v>
          </cell>
          <cell r="AL2">
            <v>420850.98</v>
          </cell>
          <cell r="AM2">
            <v>1581961.04</v>
          </cell>
          <cell r="AN2">
            <v>970251.02</v>
          </cell>
          <cell r="AO2">
            <v>1604157.94</v>
          </cell>
          <cell r="AP2">
            <v>332549.96000000002</v>
          </cell>
          <cell r="AQ2">
            <v>1878729</v>
          </cell>
          <cell r="AR2">
            <v>752741.96</v>
          </cell>
          <cell r="AS2">
            <v>1730936</v>
          </cell>
          <cell r="AT2">
            <v>757798.04</v>
          </cell>
          <cell r="AU2">
            <v>423609.04</v>
          </cell>
          <cell r="AV2">
            <v>312283.98</v>
          </cell>
          <cell r="AW2">
            <v>9867433.0199999996</v>
          </cell>
          <cell r="AX2">
            <v>1351558.98</v>
          </cell>
          <cell r="AY2">
            <v>1745509</v>
          </cell>
          <cell r="AZ2">
            <v>610253</v>
          </cell>
          <cell r="BA2">
            <v>405767.98</v>
          </cell>
          <cell r="BB2">
            <v>1564171.04</v>
          </cell>
          <cell r="BC2">
            <v>1751535.96</v>
          </cell>
          <cell r="BD2">
            <v>700832</v>
          </cell>
          <cell r="BE2">
            <v>2358223.02</v>
          </cell>
          <cell r="BF2">
            <v>226100</v>
          </cell>
          <cell r="BG2">
            <v>1679494.04</v>
          </cell>
          <cell r="BH2">
            <v>1199380.02</v>
          </cell>
          <cell r="BI2">
            <v>1107242.96</v>
          </cell>
          <cell r="BJ2">
            <v>766491.96</v>
          </cell>
          <cell r="BK2">
            <v>1299234.96</v>
          </cell>
          <cell r="BL2">
            <v>368399.04</v>
          </cell>
          <cell r="BM2">
            <v>584153</v>
          </cell>
          <cell r="BN2">
            <v>1111801</v>
          </cell>
          <cell r="BO2">
            <v>995245</v>
          </cell>
          <cell r="BP2">
            <v>123519</v>
          </cell>
          <cell r="BQ2">
            <v>454379</v>
          </cell>
          <cell r="BR2">
            <v>292324</v>
          </cell>
          <cell r="BT2">
            <v>968935.02</v>
          </cell>
          <cell r="BU2">
            <v>1338747.98</v>
          </cell>
          <cell r="BV2">
            <v>1078535.02</v>
          </cell>
          <cell r="BW2">
            <v>174697.02</v>
          </cell>
          <cell r="BX2">
            <v>-1.0186340659856796E-10</v>
          </cell>
          <cell r="BY2">
            <v>253942</v>
          </cell>
          <cell r="BZ2">
            <v>355640.04</v>
          </cell>
          <cell r="CA2">
            <v>562435.02</v>
          </cell>
          <cell r="CB2">
            <v>535383.04000000004</v>
          </cell>
          <cell r="CC2">
            <v>490650</v>
          </cell>
          <cell r="CD2">
            <v>203468</v>
          </cell>
          <cell r="CE2">
            <v>209486</v>
          </cell>
          <cell r="CF2">
            <v>1022826.98</v>
          </cell>
          <cell r="CG2">
            <v>1395538</v>
          </cell>
          <cell r="CH2">
            <v>678378</v>
          </cell>
          <cell r="CQ2" t="str">
            <v>110</v>
          </cell>
          <cell r="CR2">
            <v>73690371.099999994</v>
          </cell>
          <cell r="CS2">
            <v>0</v>
          </cell>
          <cell r="CT2">
            <v>5354384.0600000005</v>
          </cell>
          <cell r="CU2">
            <v>10449226</v>
          </cell>
          <cell r="CV2">
            <v>0</v>
          </cell>
          <cell r="CW2">
            <v>19750684.939999998</v>
          </cell>
          <cell r="CX2">
            <v>28328514.960000001</v>
          </cell>
          <cell r="CY2">
            <v>4353756.0600000005</v>
          </cell>
          <cell r="CZ2">
            <v>0</v>
          </cell>
          <cell r="DA2">
            <v>5453805.0800000001</v>
          </cell>
        </row>
        <row r="3">
          <cell r="G3">
            <v>0</v>
          </cell>
          <cell r="H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382500.02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60140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Q3" t="str">
            <v>112</v>
          </cell>
          <cell r="CR3">
            <v>442640.02</v>
          </cell>
          <cell r="CS3">
            <v>0</v>
          </cell>
          <cell r="CT3">
            <v>0</v>
          </cell>
          <cell r="CU3">
            <v>0</v>
          </cell>
          <cell r="CV3">
            <v>0</v>
          </cell>
          <cell r="CW3">
            <v>0</v>
          </cell>
          <cell r="CX3">
            <v>442640.02</v>
          </cell>
          <cell r="CY3">
            <v>0</v>
          </cell>
          <cell r="CZ3">
            <v>0</v>
          </cell>
          <cell r="DA3">
            <v>0</v>
          </cell>
        </row>
        <row r="4">
          <cell r="G4">
            <v>0</v>
          </cell>
          <cell r="H4">
            <v>1649.98</v>
          </cell>
          <cell r="J4">
            <v>1850.02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7440.02</v>
          </cell>
          <cell r="Q4">
            <v>20999.96</v>
          </cell>
          <cell r="R4">
            <v>0</v>
          </cell>
          <cell r="S4">
            <v>0</v>
          </cell>
          <cell r="T4">
            <v>29500.02</v>
          </cell>
          <cell r="U4">
            <v>2000.04</v>
          </cell>
          <cell r="V4">
            <v>0</v>
          </cell>
          <cell r="W4">
            <v>3300.04</v>
          </cell>
          <cell r="X4">
            <v>28015.96</v>
          </cell>
          <cell r="Y4">
            <v>11408.02</v>
          </cell>
          <cell r="Z4">
            <v>0</v>
          </cell>
          <cell r="AA4">
            <v>0</v>
          </cell>
          <cell r="AC4">
            <v>0</v>
          </cell>
          <cell r="AD4">
            <v>0</v>
          </cell>
          <cell r="AE4">
            <v>0</v>
          </cell>
          <cell r="AF4">
            <v>3040.04</v>
          </cell>
          <cell r="AH4">
            <v>3400.02</v>
          </cell>
          <cell r="AI4">
            <v>48275.96</v>
          </cell>
          <cell r="AJ4">
            <v>15876</v>
          </cell>
          <cell r="AK4">
            <v>39449.980000000003</v>
          </cell>
          <cell r="AL4">
            <v>3199.96</v>
          </cell>
          <cell r="AM4">
            <v>83700.039999999994</v>
          </cell>
          <cell r="AN4">
            <v>64499.96</v>
          </cell>
          <cell r="AO4">
            <v>28649.96</v>
          </cell>
          <cell r="AP4">
            <v>0</v>
          </cell>
          <cell r="AQ4">
            <v>29419.96</v>
          </cell>
          <cell r="AR4">
            <v>20800.02</v>
          </cell>
          <cell r="AS4">
            <v>178950</v>
          </cell>
          <cell r="AT4">
            <v>101600.04</v>
          </cell>
          <cell r="AU4">
            <v>0</v>
          </cell>
          <cell r="AV4">
            <v>0</v>
          </cell>
          <cell r="AW4">
            <v>2842510.96</v>
          </cell>
          <cell r="AX4">
            <v>241548.04</v>
          </cell>
          <cell r="AY4">
            <v>186937.98</v>
          </cell>
          <cell r="AZ4">
            <v>7488</v>
          </cell>
          <cell r="BA4">
            <v>19400.04</v>
          </cell>
          <cell r="BB4">
            <v>131954.96</v>
          </cell>
          <cell r="BC4">
            <v>207167.96</v>
          </cell>
          <cell r="BD4">
            <v>88607.96</v>
          </cell>
          <cell r="BE4">
            <v>133464</v>
          </cell>
          <cell r="BF4">
            <v>0</v>
          </cell>
          <cell r="BG4">
            <v>44964.04</v>
          </cell>
          <cell r="BH4">
            <v>72590</v>
          </cell>
          <cell r="BI4">
            <v>35500.04</v>
          </cell>
          <cell r="BJ4">
            <v>74592</v>
          </cell>
          <cell r="BK4">
            <v>387667.02</v>
          </cell>
          <cell r="BL4">
            <v>0</v>
          </cell>
          <cell r="BM4">
            <v>0</v>
          </cell>
          <cell r="BN4">
            <v>0</v>
          </cell>
          <cell r="BO4">
            <v>21750</v>
          </cell>
          <cell r="BP4">
            <v>0</v>
          </cell>
          <cell r="BQ4">
            <v>11310</v>
          </cell>
          <cell r="BR4">
            <v>25280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800.02</v>
          </cell>
          <cell r="CG4">
            <v>38184.019999999997</v>
          </cell>
          <cell r="CH4">
            <v>660</v>
          </cell>
          <cell r="CQ4" t="str">
            <v>113</v>
          </cell>
          <cell r="CR4">
            <v>5299403.04</v>
          </cell>
          <cell r="CS4">
            <v>0</v>
          </cell>
          <cell r="CT4">
            <v>46224.020000000004</v>
          </cell>
          <cell r="CU4">
            <v>28439.98</v>
          </cell>
          <cell r="CV4">
            <v>0</v>
          </cell>
          <cell r="CW4">
            <v>652362.00000000012</v>
          </cell>
          <cell r="CX4">
            <v>4474393</v>
          </cell>
          <cell r="CY4">
            <v>58340</v>
          </cell>
          <cell r="CZ4">
            <v>0</v>
          </cell>
          <cell r="DA4">
            <v>39644.039999999994</v>
          </cell>
        </row>
        <row r="5">
          <cell r="M5">
            <v>0</v>
          </cell>
          <cell r="R5">
            <v>0</v>
          </cell>
          <cell r="V5">
            <v>250000</v>
          </cell>
          <cell r="AZ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CC5">
            <v>0</v>
          </cell>
          <cell r="CD5">
            <v>0</v>
          </cell>
          <cell r="CE5">
            <v>0</v>
          </cell>
          <cell r="CQ5" t="str">
            <v>114</v>
          </cell>
          <cell r="CR5">
            <v>250000</v>
          </cell>
          <cell r="CS5">
            <v>0</v>
          </cell>
          <cell r="CT5">
            <v>250000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0</v>
          </cell>
          <cell r="CZ5">
            <v>0</v>
          </cell>
          <cell r="DA5">
            <v>0</v>
          </cell>
        </row>
        <row r="6">
          <cell r="G6">
            <v>591792.04</v>
          </cell>
          <cell r="H6">
            <v>36559.019999999997</v>
          </cell>
          <cell r="J6">
            <v>71971.98</v>
          </cell>
          <cell r="K6">
            <v>74940</v>
          </cell>
          <cell r="L6">
            <v>63099.98</v>
          </cell>
          <cell r="M6">
            <v>183014.04</v>
          </cell>
          <cell r="N6">
            <v>204333.96</v>
          </cell>
          <cell r="O6">
            <v>215919.02</v>
          </cell>
          <cell r="P6">
            <v>125970</v>
          </cell>
          <cell r="Q6">
            <v>50255.98</v>
          </cell>
          <cell r="R6">
            <v>98008</v>
          </cell>
          <cell r="S6">
            <v>31740.04</v>
          </cell>
          <cell r="T6">
            <v>103904.96000000001</v>
          </cell>
          <cell r="U6">
            <v>111824.12</v>
          </cell>
          <cell r="V6">
            <v>64502.96</v>
          </cell>
          <cell r="W6">
            <v>54313.02</v>
          </cell>
          <cell r="X6">
            <v>84047.02</v>
          </cell>
          <cell r="Y6">
            <v>61415.98</v>
          </cell>
          <cell r="Z6">
            <v>85478.98</v>
          </cell>
          <cell r="AA6">
            <v>91677</v>
          </cell>
          <cell r="AC6">
            <v>48256.04</v>
          </cell>
          <cell r="AD6">
            <v>91617.98</v>
          </cell>
          <cell r="AE6">
            <v>64490.98</v>
          </cell>
          <cell r="AF6">
            <v>199129</v>
          </cell>
          <cell r="AH6">
            <v>67075</v>
          </cell>
          <cell r="AI6">
            <v>111570.94</v>
          </cell>
          <cell r="AJ6">
            <v>103458</v>
          </cell>
          <cell r="AK6">
            <v>65844.94</v>
          </cell>
          <cell r="AL6">
            <v>51347.98</v>
          </cell>
          <cell r="AM6">
            <v>152665</v>
          </cell>
          <cell r="AN6">
            <v>97863.039999999994</v>
          </cell>
          <cell r="AO6">
            <v>154714.98000000001</v>
          </cell>
          <cell r="AP6">
            <v>150021.98000000001</v>
          </cell>
          <cell r="AQ6">
            <v>190657.02</v>
          </cell>
          <cell r="AR6">
            <v>78605.999999999927</v>
          </cell>
          <cell r="AS6">
            <v>166169.01999999999</v>
          </cell>
          <cell r="AT6">
            <v>68370.039999999994</v>
          </cell>
          <cell r="AU6">
            <v>160940.01999999999</v>
          </cell>
          <cell r="AV6">
            <v>43215.96</v>
          </cell>
          <cell r="AW6">
            <v>975549.04</v>
          </cell>
          <cell r="AX6">
            <v>132851.96</v>
          </cell>
          <cell r="AY6">
            <v>168462.07999999999</v>
          </cell>
          <cell r="AZ6">
            <v>67859</v>
          </cell>
          <cell r="BA6">
            <v>53010.02</v>
          </cell>
          <cell r="BB6">
            <v>151941.01999999999</v>
          </cell>
          <cell r="BC6">
            <v>168506.02</v>
          </cell>
          <cell r="BD6">
            <v>63229.98</v>
          </cell>
          <cell r="BE6">
            <v>222941</v>
          </cell>
          <cell r="BF6">
            <v>33999.980000000003</v>
          </cell>
          <cell r="BG6">
            <v>161906.98000000001</v>
          </cell>
          <cell r="BH6">
            <v>119410.98</v>
          </cell>
          <cell r="BI6">
            <v>110390</v>
          </cell>
          <cell r="BJ6">
            <v>79673.039999999994</v>
          </cell>
          <cell r="BK6">
            <v>128489</v>
          </cell>
          <cell r="BL6">
            <v>138838.98000000001</v>
          </cell>
          <cell r="BM6">
            <v>87842</v>
          </cell>
          <cell r="BN6">
            <v>167187</v>
          </cell>
          <cell r="BO6">
            <v>139941</v>
          </cell>
          <cell r="BP6">
            <v>18574</v>
          </cell>
          <cell r="BQ6">
            <v>40993</v>
          </cell>
          <cell r="BR6">
            <v>26375</v>
          </cell>
          <cell r="BT6">
            <v>141304.01999999999</v>
          </cell>
          <cell r="BU6">
            <v>131743.96</v>
          </cell>
          <cell r="BV6">
            <v>108321.04</v>
          </cell>
          <cell r="BW6">
            <v>15760.96</v>
          </cell>
          <cell r="BX6">
            <v>-5.4569682106375694E-12</v>
          </cell>
          <cell r="BY6">
            <v>38185.980000000003</v>
          </cell>
          <cell r="BZ6">
            <v>147215</v>
          </cell>
          <cell r="CA6">
            <v>63544.98</v>
          </cell>
          <cell r="CB6">
            <v>57654.02</v>
          </cell>
          <cell r="CC6">
            <v>56869</v>
          </cell>
          <cell r="CD6">
            <v>30596</v>
          </cell>
          <cell r="CE6">
            <v>31501</v>
          </cell>
          <cell r="CF6">
            <v>107082.02</v>
          </cell>
          <cell r="CG6">
            <v>136706.04</v>
          </cell>
          <cell r="CH6">
            <v>72357.960000000006</v>
          </cell>
          <cell r="CQ6" t="str">
            <v>115</v>
          </cell>
          <cell r="CR6">
            <v>8867595.0800000001</v>
          </cell>
          <cell r="CS6">
            <v>0</v>
          </cell>
          <cell r="CT6">
            <v>1102642</v>
          </cell>
          <cell r="CU6">
            <v>1199048</v>
          </cell>
          <cell r="CV6">
            <v>0</v>
          </cell>
          <cell r="CW6">
            <v>2253987.96</v>
          </cell>
          <cell r="CX6">
            <v>2940384.08</v>
          </cell>
          <cell r="CY6">
            <v>668007.02</v>
          </cell>
          <cell r="CZ6">
            <v>0</v>
          </cell>
          <cell r="DA6">
            <v>703526.02</v>
          </cell>
        </row>
        <row r="7">
          <cell r="M7">
            <v>0</v>
          </cell>
          <cell r="R7">
            <v>0</v>
          </cell>
          <cell r="V7">
            <v>667500</v>
          </cell>
          <cell r="AZ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CC7">
            <v>0</v>
          </cell>
          <cell r="CD7">
            <v>0</v>
          </cell>
          <cell r="CE7">
            <v>0</v>
          </cell>
          <cell r="CQ7" t="str">
            <v>116</v>
          </cell>
          <cell r="CR7">
            <v>667500</v>
          </cell>
          <cell r="CS7">
            <v>0</v>
          </cell>
          <cell r="CT7">
            <v>667500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</row>
        <row r="8">
          <cell r="M8">
            <v>0</v>
          </cell>
          <cell r="R8">
            <v>0</v>
          </cell>
          <cell r="V8">
            <v>400000</v>
          </cell>
          <cell r="AZ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CC8">
            <v>0</v>
          </cell>
          <cell r="CD8">
            <v>0</v>
          </cell>
          <cell r="CE8">
            <v>0</v>
          </cell>
          <cell r="CQ8" t="str">
            <v>117</v>
          </cell>
          <cell r="CR8">
            <v>400000</v>
          </cell>
          <cell r="CS8">
            <v>0</v>
          </cell>
          <cell r="CT8">
            <v>400000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</row>
        <row r="9"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C9">
            <v>0</v>
          </cell>
          <cell r="AD9">
            <v>0</v>
          </cell>
          <cell r="AE9">
            <v>20748.02</v>
          </cell>
          <cell r="AF9">
            <v>0</v>
          </cell>
          <cell r="AH9">
            <v>0</v>
          </cell>
          <cell r="AI9">
            <v>23940.04</v>
          </cell>
          <cell r="AJ9">
            <v>7980.04</v>
          </cell>
          <cell r="AK9">
            <v>15960.08</v>
          </cell>
          <cell r="AL9">
            <v>0</v>
          </cell>
          <cell r="AM9">
            <v>51870.04</v>
          </cell>
          <cell r="AN9">
            <v>31122.02</v>
          </cell>
          <cell r="AO9">
            <v>10374</v>
          </cell>
          <cell r="AP9">
            <v>0</v>
          </cell>
          <cell r="AQ9">
            <v>57057.04</v>
          </cell>
          <cell r="AR9">
            <v>5187</v>
          </cell>
          <cell r="AS9">
            <v>51870.04</v>
          </cell>
          <cell r="AT9">
            <v>20748.02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23940.04</v>
          </cell>
          <cell r="AZ9">
            <v>4788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9575.9599999999991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Q9" t="str">
            <v>119</v>
          </cell>
          <cell r="CR9">
            <v>335160.34000000003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296856.34000000003</v>
          </cell>
          <cell r="CX9">
            <v>38304</v>
          </cell>
          <cell r="CY9">
            <v>0</v>
          </cell>
          <cell r="CZ9">
            <v>0</v>
          </cell>
          <cell r="DA9">
            <v>0</v>
          </cell>
        </row>
        <row r="10">
          <cell r="F10">
            <v>0</v>
          </cell>
          <cell r="G10">
            <v>0</v>
          </cell>
          <cell r="M10">
            <v>0</v>
          </cell>
          <cell r="R10">
            <v>0</v>
          </cell>
          <cell r="S10">
            <v>0</v>
          </cell>
          <cell r="V10">
            <v>0</v>
          </cell>
          <cell r="AF10">
            <v>0</v>
          </cell>
          <cell r="AU10">
            <v>0</v>
          </cell>
          <cell r="AZ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Z10">
            <v>0</v>
          </cell>
          <cell r="CC10">
            <v>0</v>
          </cell>
          <cell r="CD10">
            <v>0</v>
          </cell>
          <cell r="CE10">
            <v>0</v>
          </cell>
          <cell r="CQ10" t="str">
            <v>131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</row>
        <row r="11">
          <cell r="F11">
            <v>-2330963</v>
          </cell>
          <cell r="G11">
            <v>0</v>
          </cell>
          <cell r="M11">
            <v>0</v>
          </cell>
          <cell r="R11">
            <v>0</v>
          </cell>
          <cell r="S11">
            <v>0</v>
          </cell>
          <cell r="AF11">
            <v>0</v>
          </cell>
          <cell r="AU11">
            <v>0</v>
          </cell>
          <cell r="AZ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Z11">
            <v>0</v>
          </cell>
          <cell r="CC11">
            <v>0</v>
          </cell>
          <cell r="CD11">
            <v>0</v>
          </cell>
          <cell r="CE11">
            <v>0</v>
          </cell>
          <cell r="CQ11" t="str">
            <v>132</v>
          </cell>
          <cell r="CR11">
            <v>-2330963</v>
          </cell>
          <cell r="CS11">
            <v>-2330963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</row>
        <row r="12">
          <cell r="F12">
            <v>360000</v>
          </cell>
          <cell r="G12">
            <v>57453</v>
          </cell>
          <cell r="H12">
            <v>491056</v>
          </cell>
          <cell r="J12">
            <v>-210635</v>
          </cell>
          <cell r="K12">
            <v>-213989</v>
          </cell>
          <cell r="L12">
            <v>-140546</v>
          </cell>
          <cell r="M12">
            <v>159649</v>
          </cell>
          <cell r="N12">
            <v>84385</v>
          </cell>
          <cell r="O12">
            <v>89520</v>
          </cell>
          <cell r="P12">
            <v>51221</v>
          </cell>
          <cell r="Q12">
            <v>22280</v>
          </cell>
          <cell r="R12">
            <v>26300</v>
          </cell>
          <cell r="S12">
            <v>71718</v>
          </cell>
          <cell r="T12">
            <v>-14595</v>
          </cell>
          <cell r="U12">
            <v>37088</v>
          </cell>
          <cell r="V12">
            <v>539665</v>
          </cell>
          <cell r="W12">
            <v>-115196</v>
          </cell>
          <cell r="X12">
            <v>-197979</v>
          </cell>
          <cell r="Y12">
            <v>-159206</v>
          </cell>
          <cell r="Z12">
            <v>33594</v>
          </cell>
          <cell r="AA12">
            <v>36279</v>
          </cell>
          <cell r="AC12">
            <v>56950</v>
          </cell>
          <cell r="AD12">
            <v>36069</v>
          </cell>
          <cell r="AE12">
            <v>57945</v>
          </cell>
          <cell r="AF12">
            <v>27019</v>
          </cell>
          <cell r="AH12">
            <v>18181</v>
          </cell>
          <cell r="AI12">
            <v>372791</v>
          </cell>
          <cell r="AJ12">
            <v>-286086</v>
          </cell>
          <cell r="AK12">
            <v>25362</v>
          </cell>
          <cell r="AL12">
            <v>16834</v>
          </cell>
          <cell r="AM12">
            <v>165917</v>
          </cell>
          <cell r="AN12">
            <v>38810</v>
          </cell>
          <cell r="AO12">
            <v>-38473</v>
          </cell>
          <cell r="AP12">
            <v>-102323</v>
          </cell>
          <cell r="AQ12">
            <v>75149</v>
          </cell>
          <cell r="AR12">
            <v>184259</v>
          </cell>
          <cell r="AS12">
            <v>69237</v>
          </cell>
          <cell r="AT12">
            <v>-123837</v>
          </cell>
          <cell r="AU12">
            <v>4023</v>
          </cell>
          <cell r="AV12">
            <v>34133</v>
          </cell>
          <cell r="AW12">
            <v>394697</v>
          </cell>
          <cell r="AX12">
            <v>54062</v>
          </cell>
          <cell r="AY12">
            <v>84982</v>
          </cell>
          <cell r="AZ12">
            <v>-39962</v>
          </cell>
          <cell r="BA12">
            <v>16231</v>
          </cell>
          <cell r="BB12">
            <v>180912</v>
          </cell>
          <cell r="BC12">
            <v>135020</v>
          </cell>
          <cell r="BD12">
            <v>36865</v>
          </cell>
          <cell r="BE12">
            <v>-90943</v>
          </cell>
          <cell r="BF12">
            <v>8242</v>
          </cell>
          <cell r="BG12">
            <v>64648</v>
          </cell>
          <cell r="BH12">
            <v>38068</v>
          </cell>
          <cell r="BI12">
            <v>44290</v>
          </cell>
          <cell r="BJ12">
            <v>111920</v>
          </cell>
          <cell r="BK12">
            <v>51969</v>
          </cell>
          <cell r="BL12">
            <v>66602</v>
          </cell>
          <cell r="BM12">
            <v>23366</v>
          </cell>
          <cell r="BN12">
            <v>214980</v>
          </cell>
          <cell r="BO12">
            <v>39810</v>
          </cell>
          <cell r="BP12">
            <v>4941</v>
          </cell>
          <cell r="BQ12">
            <v>-122333</v>
          </cell>
          <cell r="BR12">
            <v>-78703</v>
          </cell>
          <cell r="BT12">
            <v>50190</v>
          </cell>
          <cell r="BU12">
            <v>53550</v>
          </cell>
          <cell r="BV12">
            <v>43141</v>
          </cell>
          <cell r="BW12">
            <v>136086</v>
          </cell>
          <cell r="BX12">
            <v>23470</v>
          </cell>
          <cell r="BY12">
            <v>-68369</v>
          </cell>
          <cell r="BZ12">
            <v>14226</v>
          </cell>
          <cell r="CA12">
            <v>22497</v>
          </cell>
          <cell r="CB12">
            <v>21415</v>
          </cell>
          <cell r="CC12">
            <v>147324</v>
          </cell>
          <cell r="CD12">
            <v>-54780</v>
          </cell>
          <cell r="CE12">
            <v>-56400</v>
          </cell>
          <cell r="CF12">
            <v>682232</v>
          </cell>
          <cell r="CG12">
            <v>-375722</v>
          </cell>
          <cell r="CH12">
            <v>-182640</v>
          </cell>
          <cell r="CQ12" t="str">
            <v>133</v>
          </cell>
          <cell r="CR12">
            <v>3335906</v>
          </cell>
          <cell r="CS12">
            <v>360000</v>
          </cell>
          <cell r="CT12">
            <v>50623</v>
          </cell>
          <cell r="CU12">
            <v>485567</v>
          </cell>
          <cell r="CV12">
            <v>0</v>
          </cell>
          <cell r="CW12">
            <v>860494</v>
          </cell>
          <cell r="CX12">
            <v>1155457</v>
          </cell>
          <cell r="CY12">
            <v>205613</v>
          </cell>
          <cell r="CZ12">
            <v>0</v>
          </cell>
          <cell r="DA12">
            <v>218152</v>
          </cell>
        </row>
        <row r="13">
          <cell r="H13">
            <v>140</v>
          </cell>
          <cell r="M13">
            <v>0</v>
          </cell>
          <cell r="N13">
            <v>661</v>
          </cell>
          <cell r="O13">
            <v>977</v>
          </cell>
          <cell r="P13">
            <v>298</v>
          </cell>
          <cell r="Q13">
            <v>840</v>
          </cell>
          <cell r="R13">
            <v>608</v>
          </cell>
          <cell r="T13">
            <v>1180</v>
          </cell>
          <cell r="U13">
            <v>80</v>
          </cell>
          <cell r="V13">
            <v>1709</v>
          </cell>
          <cell r="AA13">
            <v>359</v>
          </cell>
          <cell r="AE13">
            <v>459</v>
          </cell>
          <cell r="AF13">
            <v>122</v>
          </cell>
          <cell r="AI13">
            <v>2884</v>
          </cell>
          <cell r="AK13">
            <v>1824</v>
          </cell>
          <cell r="AL13">
            <v>128</v>
          </cell>
          <cell r="AM13">
            <v>3672</v>
          </cell>
          <cell r="AN13">
            <v>2580</v>
          </cell>
          <cell r="AO13">
            <v>822</v>
          </cell>
          <cell r="AQ13">
            <v>1177</v>
          </cell>
          <cell r="AR13">
            <v>4896</v>
          </cell>
          <cell r="AS13">
            <v>7158</v>
          </cell>
          <cell r="AW13">
            <v>113711</v>
          </cell>
          <cell r="AX13">
            <v>9662</v>
          </cell>
          <cell r="AY13">
            <v>7478</v>
          </cell>
          <cell r="AZ13">
            <v>300</v>
          </cell>
          <cell r="BA13">
            <v>776</v>
          </cell>
          <cell r="BB13">
            <v>4014</v>
          </cell>
          <cell r="BC13">
            <v>8287</v>
          </cell>
          <cell r="BD13">
            <v>5067</v>
          </cell>
          <cell r="BE13">
            <v>5572</v>
          </cell>
          <cell r="BG13">
            <v>1799</v>
          </cell>
          <cell r="BH13">
            <v>1882</v>
          </cell>
          <cell r="BI13">
            <v>1420</v>
          </cell>
          <cell r="BJ13">
            <v>3995</v>
          </cell>
          <cell r="BK13">
            <v>15507</v>
          </cell>
          <cell r="BM13">
            <v>57</v>
          </cell>
          <cell r="BN13">
            <v>452</v>
          </cell>
          <cell r="BO13">
            <v>870</v>
          </cell>
          <cell r="BP13">
            <v>0</v>
          </cell>
          <cell r="BQ13">
            <v>0</v>
          </cell>
          <cell r="BR13">
            <v>0</v>
          </cell>
          <cell r="BW13">
            <v>1197</v>
          </cell>
          <cell r="CA13">
            <v>297</v>
          </cell>
          <cell r="CB13">
            <v>214</v>
          </cell>
          <cell r="CC13">
            <v>3000</v>
          </cell>
          <cell r="CD13">
            <v>0</v>
          </cell>
          <cell r="CE13">
            <v>0</v>
          </cell>
          <cell r="CF13">
            <v>1586</v>
          </cell>
          <cell r="CQ13" t="str">
            <v>134</v>
          </cell>
          <cell r="CR13">
            <v>219717</v>
          </cell>
          <cell r="CS13">
            <v>0</v>
          </cell>
          <cell r="CT13">
            <v>1849</v>
          </cell>
          <cell r="CU13">
            <v>2776</v>
          </cell>
          <cell r="CV13">
            <v>0</v>
          </cell>
          <cell r="CW13">
            <v>28538</v>
          </cell>
          <cell r="CX13">
            <v>180078</v>
          </cell>
          <cell r="CY13">
            <v>1379</v>
          </cell>
          <cell r="CZ13">
            <v>0</v>
          </cell>
          <cell r="DA13">
            <v>5097</v>
          </cell>
        </row>
        <row r="14">
          <cell r="F14">
            <v>40000</v>
          </cell>
          <cell r="G14">
            <v>160133</v>
          </cell>
          <cell r="H14">
            <v>63226</v>
          </cell>
          <cell r="J14">
            <v>-33487</v>
          </cell>
          <cell r="K14">
            <v>-22400</v>
          </cell>
          <cell r="L14">
            <v>-16988</v>
          </cell>
          <cell r="M14">
            <v>182763</v>
          </cell>
          <cell r="N14">
            <v>8173</v>
          </cell>
          <cell r="O14">
            <v>8637</v>
          </cell>
          <cell r="P14">
            <v>5039</v>
          </cell>
          <cell r="Q14">
            <v>2010</v>
          </cell>
          <cell r="R14">
            <v>3920</v>
          </cell>
          <cell r="S14">
            <v>138533</v>
          </cell>
          <cell r="T14">
            <v>-791</v>
          </cell>
          <cell r="U14">
            <v>4057</v>
          </cell>
          <cell r="V14">
            <v>65088</v>
          </cell>
          <cell r="W14">
            <v>-16517</v>
          </cell>
          <cell r="X14">
            <v>-22627</v>
          </cell>
          <cell r="Y14">
            <v>-17051</v>
          </cell>
          <cell r="Z14">
            <v>3419</v>
          </cell>
          <cell r="AA14">
            <v>3667</v>
          </cell>
          <cell r="AC14">
            <v>5538</v>
          </cell>
          <cell r="AD14">
            <v>3665</v>
          </cell>
          <cell r="AE14">
            <v>4856</v>
          </cell>
          <cell r="AF14">
            <v>75673</v>
          </cell>
          <cell r="AH14">
            <v>2683</v>
          </cell>
          <cell r="AI14">
            <v>38316</v>
          </cell>
          <cell r="AJ14">
            <v>-29715</v>
          </cell>
          <cell r="AK14">
            <v>2634</v>
          </cell>
          <cell r="AL14">
            <v>2054</v>
          </cell>
          <cell r="AM14">
            <v>15367</v>
          </cell>
          <cell r="AN14">
            <v>3915</v>
          </cell>
          <cell r="AO14">
            <v>-3072</v>
          </cell>
          <cell r="AP14">
            <v>-46161</v>
          </cell>
          <cell r="AQ14">
            <v>7626</v>
          </cell>
          <cell r="AR14">
            <v>17569</v>
          </cell>
          <cell r="AS14">
            <v>6647</v>
          </cell>
          <cell r="AT14">
            <v>-11690</v>
          </cell>
          <cell r="AU14">
            <v>97329</v>
          </cell>
          <cell r="AV14">
            <v>3681</v>
          </cell>
          <cell r="AW14">
            <v>39022</v>
          </cell>
          <cell r="AX14">
            <v>5314</v>
          </cell>
          <cell r="AY14">
            <v>8106</v>
          </cell>
          <cell r="AZ14">
            <v>-3094</v>
          </cell>
          <cell r="BA14">
            <v>2120</v>
          </cell>
          <cell r="BB14">
            <v>16755</v>
          </cell>
          <cell r="BC14">
            <v>12600</v>
          </cell>
          <cell r="BD14">
            <v>3326</v>
          </cell>
          <cell r="BE14">
            <v>-7798</v>
          </cell>
          <cell r="BF14">
            <v>1124</v>
          </cell>
          <cell r="BG14">
            <v>6248</v>
          </cell>
          <cell r="BH14">
            <v>3759</v>
          </cell>
          <cell r="BI14">
            <v>4416</v>
          </cell>
          <cell r="BJ14">
            <v>10518</v>
          </cell>
          <cell r="BK14">
            <v>5140</v>
          </cell>
          <cell r="BL14">
            <v>10234</v>
          </cell>
          <cell r="BM14">
            <v>3514</v>
          </cell>
          <cell r="BN14">
            <v>19363</v>
          </cell>
          <cell r="BO14">
            <v>5598</v>
          </cell>
          <cell r="BP14">
            <v>743</v>
          </cell>
          <cell r="BQ14">
            <v>-11036</v>
          </cell>
          <cell r="BR14">
            <v>-7101</v>
          </cell>
          <cell r="BT14">
            <v>7092</v>
          </cell>
          <cell r="BU14">
            <v>5270</v>
          </cell>
          <cell r="BV14">
            <v>4333</v>
          </cell>
          <cell r="BW14">
            <v>16369</v>
          </cell>
          <cell r="BX14">
            <v>2118</v>
          </cell>
          <cell r="BY14">
            <v>-10281</v>
          </cell>
          <cell r="BZ14">
            <v>73597</v>
          </cell>
          <cell r="CA14">
            <v>1483</v>
          </cell>
          <cell r="CB14">
            <v>2306</v>
          </cell>
          <cell r="CC14">
            <v>18448</v>
          </cell>
          <cell r="CD14">
            <v>-8237</v>
          </cell>
          <cell r="CE14">
            <v>-5452</v>
          </cell>
          <cell r="CF14">
            <v>68934</v>
          </cell>
          <cell r="CG14">
            <v>-36806</v>
          </cell>
          <cell r="CH14">
            <v>-19482</v>
          </cell>
          <cell r="CQ14" t="str">
            <v>135</v>
          </cell>
          <cell r="CR14">
            <v>1004282</v>
          </cell>
          <cell r="CS14">
            <v>40000</v>
          </cell>
          <cell r="CT14">
            <v>159377</v>
          </cell>
          <cell r="CU14">
            <v>213036</v>
          </cell>
          <cell r="CV14">
            <v>0</v>
          </cell>
          <cell r="CW14">
            <v>257739</v>
          </cell>
          <cell r="CX14">
            <v>212486</v>
          </cell>
          <cell r="CY14">
            <v>26853</v>
          </cell>
          <cell r="CZ14">
            <v>0</v>
          </cell>
          <cell r="DA14">
            <v>94791</v>
          </cell>
        </row>
        <row r="15">
          <cell r="M15">
            <v>0</v>
          </cell>
          <cell r="R15">
            <v>0</v>
          </cell>
          <cell r="Z15">
            <v>20930</v>
          </cell>
          <cell r="AZ15">
            <v>0</v>
          </cell>
          <cell r="BH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CC15">
            <v>0</v>
          </cell>
          <cell r="CD15">
            <v>0</v>
          </cell>
          <cell r="CE15">
            <v>0</v>
          </cell>
          <cell r="CQ15" t="str">
            <v>210</v>
          </cell>
          <cell r="CR15">
            <v>20930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20930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</row>
        <row r="16">
          <cell r="M16">
            <v>0</v>
          </cell>
          <cell r="R16">
            <v>0</v>
          </cell>
          <cell r="Z16">
            <v>2682031</v>
          </cell>
          <cell r="AZ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CC16">
            <v>0</v>
          </cell>
          <cell r="CD16">
            <v>0</v>
          </cell>
          <cell r="CE16">
            <v>0</v>
          </cell>
          <cell r="CQ16" t="str">
            <v>220</v>
          </cell>
          <cell r="CR16">
            <v>2682031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2682031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</row>
        <row r="17">
          <cell r="M17">
            <v>0</v>
          </cell>
          <cell r="R17">
            <v>0</v>
          </cell>
          <cell r="AG17">
            <v>1812000</v>
          </cell>
          <cell r="AL17">
            <v>800000</v>
          </cell>
          <cell r="AZ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CC17">
            <v>0</v>
          </cell>
          <cell r="CD17">
            <v>0</v>
          </cell>
          <cell r="CE17">
            <v>0</v>
          </cell>
          <cell r="CQ17" t="str">
            <v>230</v>
          </cell>
          <cell r="CR17">
            <v>2612000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2612000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</row>
        <row r="18">
          <cell r="M18">
            <v>0</v>
          </cell>
          <cell r="R18">
            <v>0</v>
          </cell>
          <cell r="Y18">
            <v>12000</v>
          </cell>
          <cell r="Z18">
            <v>3268564</v>
          </cell>
          <cell r="AE18">
            <v>1108200</v>
          </cell>
          <cell r="AZ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CC18">
            <v>0</v>
          </cell>
          <cell r="CD18">
            <v>0</v>
          </cell>
          <cell r="CE18">
            <v>0</v>
          </cell>
          <cell r="CQ18" t="str">
            <v>240</v>
          </cell>
          <cell r="CR18">
            <v>4388764</v>
          </cell>
          <cell r="CS18">
            <v>0</v>
          </cell>
          <cell r="CT18">
            <v>12000</v>
          </cell>
          <cell r="CU18">
            <v>0</v>
          </cell>
          <cell r="CV18">
            <v>0</v>
          </cell>
          <cell r="CW18">
            <v>4376764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</row>
        <row r="19">
          <cell r="M19">
            <v>0</v>
          </cell>
          <cell r="R19">
            <v>0</v>
          </cell>
          <cell r="U19">
            <v>2006441</v>
          </cell>
          <cell r="AZ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CC19">
            <v>0</v>
          </cell>
          <cell r="CD19">
            <v>0</v>
          </cell>
          <cell r="CE19">
            <v>0</v>
          </cell>
          <cell r="CQ19" t="str">
            <v>310</v>
          </cell>
          <cell r="CR19">
            <v>2006441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2006441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</row>
        <row r="20">
          <cell r="M20">
            <v>0</v>
          </cell>
          <cell r="R20">
            <v>0</v>
          </cell>
          <cell r="U20">
            <v>6000</v>
          </cell>
          <cell r="AZ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CC20">
            <v>0</v>
          </cell>
          <cell r="CD20">
            <v>0</v>
          </cell>
          <cell r="CE20">
            <v>0</v>
          </cell>
          <cell r="CQ20" t="str">
            <v>311</v>
          </cell>
          <cell r="CR20">
            <v>6000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6000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</row>
        <row r="21">
          <cell r="M21">
            <v>0</v>
          </cell>
          <cell r="R21">
            <v>0</v>
          </cell>
          <cell r="Z21">
            <v>5100</v>
          </cell>
          <cell r="AG21">
            <v>0</v>
          </cell>
          <cell r="AL21">
            <v>4569827</v>
          </cell>
          <cell r="AW21">
            <v>360000</v>
          </cell>
          <cell r="AZ21">
            <v>0</v>
          </cell>
          <cell r="BB21">
            <v>360000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CC21">
            <v>0</v>
          </cell>
          <cell r="CD21">
            <v>0</v>
          </cell>
          <cell r="CE21">
            <v>0</v>
          </cell>
          <cell r="CQ21" t="str">
            <v>410</v>
          </cell>
          <cell r="CR21">
            <v>5294927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4574927</v>
          </cell>
          <cell r="CX21">
            <v>720000</v>
          </cell>
          <cell r="CY21">
            <v>0</v>
          </cell>
          <cell r="CZ21">
            <v>0</v>
          </cell>
          <cell r="DA21">
            <v>0</v>
          </cell>
        </row>
        <row r="22">
          <cell r="M22">
            <v>0</v>
          </cell>
          <cell r="R22">
            <v>0</v>
          </cell>
          <cell r="AG22">
            <v>0</v>
          </cell>
          <cell r="AL22">
            <v>1702000</v>
          </cell>
          <cell r="AZ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CC22">
            <v>0</v>
          </cell>
          <cell r="CD22">
            <v>0</v>
          </cell>
          <cell r="CE22">
            <v>0</v>
          </cell>
          <cell r="CQ22" t="str">
            <v>416</v>
          </cell>
          <cell r="CR22">
            <v>1702000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1702000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</row>
        <row r="23">
          <cell r="M23">
            <v>0</v>
          </cell>
          <cell r="R23">
            <v>0</v>
          </cell>
          <cell r="AG23">
            <v>0</v>
          </cell>
          <cell r="AL23">
            <v>400000</v>
          </cell>
          <cell r="AZ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CC23">
            <v>0</v>
          </cell>
          <cell r="CD23">
            <v>0</v>
          </cell>
          <cell r="CE23">
            <v>0</v>
          </cell>
          <cell r="CQ23" t="str">
            <v>417</v>
          </cell>
          <cell r="CR23">
            <v>400000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400000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</row>
        <row r="24">
          <cell r="M24">
            <v>0</v>
          </cell>
          <cell r="R24">
            <v>0</v>
          </cell>
          <cell r="AG24">
            <v>0</v>
          </cell>
          <cell r="AL24">
            <v>2500000</v>
          </cell>
          <cell r="AZ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CC24">
            <v>0</v>
          </cell>
          <cell r="CD24">
            <v>0</v>
          </cell>
          <cell r="CE24">
            <v>0</v>
          </cell>
          <cell r="CQ24" t="str">
            <v>418</v>
          </cell>
          <cell r="CR24">
            <v>2500000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2500000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</row>
        <row r="25">
          <cell r="M25">
            <v>0</v>
          </cell>
          <cell r="R25">
            <v>0</v>
          </cell>
          <cell r="AA25">
            <v>10000</v>
          </cell>
          <cell r="AG25">
            <v>2080000</v>
          </cell>
          <cell r="AZ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CC25">
            <v>0</v>
          </cell>
          <cell r="CD25">
            <v>0</v>
          </cell>
          <cell r="CE25">
            <v>0</v>
          </cell>
          <cell r="CQ25" t="str">
            <v>440</v>
          </cell>
          <cell r="CR25">
            <v>2090000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2090000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</row>
        <row r="26">
          <cell r="M26">
            <v>0</v>
          </cell>
          <cell r="R26">
            <v>0</v>
          </cell>
          <cell r="AG26">
            <v>7164000</v>
          </cell>
          <cell r="AZ26">
            <v>0</v>
          </cell>
          <cell r="BD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CC26">
            <v>0</v>
          </cell>
          <cell r="CD26">
            <v>0</v>
          </cell>
          <cell r="CE26">
            <v>0</v>
          </cell>
          <cell r="CQ26" t="str">
            <v>445</v>
          </cell>
          <cell r="CR26">
            <v>7164000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7164000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</row>
        <row r="27">
          <cell r="M27">
            <v>0</v>
          </cell>
          <cell r="R27">
            <v>0</v>
          </cell>
          <cell r="AG27">
            <v>125000</v>
          </cell>
          <cell r="AL27">
            <v>613000</v>
          </cell>
          <cell r="AZ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CC27">
            <v>0</v>
          </cell>
          <cell r="CD27">
            <v>0</v>
          </cell>
          <cell r="CE27">
            <v>0</v>
          </cell>
          <cell r="CQ27" t="str">
            <v>665</v>
          </cell>
          <cell r="CR27">
            <v>738000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738000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</row>
        <row r="28">
          <cell r="H28">
            <v>1600</v>
          </cell>
          <cell r="M28">
            <v>0</v>
          </cell>
          <cell r="N28">
            <v>2700</v>
          </cell>
          <cell r="O28">
            <v>2400</v>
          </cell>
          <cell r="P28">
            <v>1200</v>
          </cell>
          <cell r="R28">
            <v>4800</v>
          </cell>
          <cell r="T28">
            <v>1600</v>
          </cell>
          <cell r="Z28">
            <v>980</v>
          </cell>
          <cell r="AA28">
            <v>5000</v>
          </cell>
          <cell r="AD28">
            <v>500</v>
          </cell>
          <cell r="AG28">
            <v>0</v>
          </cell>
          <cell r="AI28">
            <v>3000</v>
          </cell>
          <cell r="AK28">
            <v>100</v>
          </cell>
          <cell r="AL28">
            <v>0</v>
          </cell>
          <cell r="AM28">
            <v>5000</v>
          </cell>
          <cell r="AN28">
            <v>0</v>
          </cell>
          <cell r="AO28">
            <v>0</v>
          </cell>
          <cell r="AQ28">
            <v>0</v>
          </cell>
          <cell r="AR28">
            <v>1000</v>
          </cell>
          <cell r="AS28">
            <v>2000</v>
          </cell>
          <cell r="AW28">
            <v>4200</v>
          </cell>
          <cell r="AZ28">
            <v>0</v>
          </cell>
          <cell r="BB28">
            <v>3600</v>
          </cell>
          <cell r="BD28">
            <v>2400</v>
          </cell>
          <cell r="BE28">
            <v>600</v>
          </cell>
          <cell r="BI28">
            <v>1620</v>
          </cell>
          <cell r="BJ28">
            <v>770</v>
          </cell>
          <cell r="BM28">
            <v>0</v>
          </cell>
          <cell r="BN28">
            <v>0</v>
          </cell>
          <cell r="BO28">
            <v>550</v>
          </cell>
          <cell r="BP28">
            <v>0</v>
          </cell>
          <cell r="BQ28">
            <v>0</v>
          </cell>
          <cell r="BR28">
            <v>0</v>
          </cell>
          <cell r="BT28">
            <v>1600</v>
          </cell>
          <cell r="BU28">
            <v>550</v>
          </cell>
          <cell r="BV28">
            <v>350</v>
          </cell>
          <cell r="BX28">
            <v>1700</v>
          </cell>
          <cell r="CA28">
            <v>3600</v>
          </cell>
          <cell r="CB28">
            <v>720</v>
          </cell>
          <cell r="CC28">
            <v>3600</v>
          </cell>
          <cell r="CD28">
            <v>0</v>
          </cell>
          <cell r="CE28">
            <v>0</v>
          </cell>
          <cell r="CF28">
            <v>1500</v>
          </cell>
          <cell r="CQ28" t="str">
            <v>666</v>
          </cell>
          <cell r="CR28">
            <v>59240</v>
          </cell>
          <cell r="CS28">
            <v>0</v>
          </cell>
          <cell r="CT28">
            <v>1600</v>
          </cell>
          <cell r="CU28">
            <v>8800</v>
          </cell>
          <cell r="CV28">
            <v>0</v>
          </cell>
          <cell r="CW28">
            <v>20880</v>
          </cell>
          <cell r="CX28">
            <v>17990</v>
          </cell>
          <cell r="CY28">
            <v>550</v>
          </cell>
          <cell r="CZ28">
            <v>0</v>
          </cell>
          <cell r="DA28">
            <v>9420</v>
          </cell>
        </row>
        <row r="29">
          <cell r="M29">
            <v>0</v>
          </cell>
          <cell r="R29">
            <v>0</v>
          </cell>
          <cell r="AG29">
            <v>0</v>
          </cell>
          <cell r="AL29">
            <v>700000</v>
          </cell>
          <cell r="AZ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CC29">
            <v>0</v>
          </cell>
          <cell r="CD29">
            <v>0</v>
          </cell>
          <cell r="CE29">
            <v>0</v>
          </cell>
          <cell r="CQ29" t="str">
            <v>667</v>
          </cell>
          <cell r="CR29">
            <v>700000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700000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</row>
        <row r="30">
          <cell r="M30">
            <v>0</v>
          </cell>
          <cell r="R30">
            <v>0</v>
          </cell>
          <cell r="AG30">
            <v>0</v>
          </cell>
          <cell r="AL30">
            <v>200000</v>
          </cell>
          <cell r="AN30">
            <v>2500</v>
          </cell>
          <cell r="AO30">
            <v>2500</v>
          </cell>
          <cell r="AQ30">
            <v>2500</v>
          </cell>
          <cell r="AR30">
            <v>2830</v>
          </cell>
          <cell r="AZ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CC30">
            <v>0</v>
          </cell>
          <cell r="CD30">
            <v>0</v>
          </cell>
          <cell r="CE30">
            <v>0</v>
          </cell>
          <cell r="CQ30" t="str">
            <v>668</v>
          </cell>
          <cell r="CR30">
            <v>210330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210330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</row>
        <row r="31">
          <cell r="G31">
            <v>100000</v>
          </cell>
          <cell r="H31">
            <v>419000</v>
          </cell>
          <cell r="I31">
            <v>340500</v>
          </cell>
          <cell r="L31">
            <v>25000</v>
          </cell>
          <cell r="M31">
            <v>285000</v>
          </cell>
          <cell r="N31">
            <v>100000</v>
          </cell>
          <cell r="O31">
            <v>200000</v>
          </cell>
          <cell r="P31">
            <v>0</v>
          </cell>
          <cell r="R31">
            <v>40000</v>
          </cell>
          <cell r="S31">
            <v>75000</v>
          </cell>
          <cell r="T31">
            <v>112000</v>
          </cell>
          <cell r="U31">
            <v>70000</v>
          </cell>
          <cell r="V31">
            <v>300000</v>
          </cell>
          <cell r="AC31">
            <v>25000</v>
          </cell>
          <cell r="AD31">
            <v>100000</v>
          </cell>
          <cell r="AE31">
            <v>6000</v>
          </cell>
          <cell r="AF31">
            <v>0</v>
          </cell>
          <cell r="AG31">
            <v>60000</v>
          </cell>
          <cell r="AI31">
            <v>1500000</v>
          </cell>
          <cell r="AK31">
            <v>100000</v>
          </cell>
          <cell r="AM31">
            <v>100000</v>
          </cell>
          <cell r="AO31">
            <v>50000</v>
          </cell>
          <cell r="AR31">
            <v>100000</v>
          </cell>
          <cell r="AS31">
            <v>200000</v>
          </cell>
          <cell r="AU31">
            <v>800000</v>
          </cell>
          <cell r="AW31">
            <v>150000</v>
          </cell>
          <cell r="AY31">
            <v>37700</v>
          </cell>
          <cell r="AZ31">
            <v>0</v>
          </cell>
          <cell r="BA31">
            <v>100000</v>
          </cell>
          <cell r="BB31">
            <v>1044000</v>
          </cell>
          <cell r="BC31">
            <v>120000</v>
          </cell>
          <cell r="BE31">
            <v>160000</v>
          </cell>
          <cell r="BH31">
            <v>140000</v>
          </cell>
          <cell r="BI31">
            <v>70000</v>
          </cell>
          <cell r="BL31">
            <v>30000</v>
          </cell>
          <cell r="BM31">
            <v>0</v>
          </cell>
          <cell r="BN31">
            <v>0</v>
          </cell>
          <cell r="BO31">
            <v>0</v>
          </cell>
          <cell r="BP31">
            <v>100000</v>
          </cell>
          <cell r="BQ31">
            <v>0</v>
          </cell>
          <cell r="BR31">
            <v>200000</v>
          </cell>
          <cell r="BT31">
            <v>270500</v>
          </cell>
          <cell r="BU31">
            <v>250000</v>
          </cell>
          <cell r="BV31">
            <v>160000</v>
          </cell>
          <cell r="BW31">
            <v>0</v>
          </cell>
          <cell r="CA31">
            <v>38421</v>
          </cell>
          <cell r="CB31">
            <v>116544</v>
          </cell>
          <cell r="CC31">
            <v>200000</v>
          </cell>
          <cell r="CD31">
            <v>0</v>
          </cell>
          <cell r="CE31">
            <v>0</v>
          </cell>
          <cell r="CF31">
            <v>152001</v>
          </cell>
          <cell r="CQ31" t="str">
            <v>430</v>
          </cell>
          <cell r="CR31">
            <v>8446666</v>
          </cell>
          <cell r="CS31">
            <v>0</v>
          </cell>
          <cell r="CT31">
            <v>1184500</v>
          </cell>
          <cell r="CU31">
            <v>1265500</v>
          </cell>
          <cell r="CV31">
            <v>0</v>
          </cell>
          <cell r="CW31">
            <v>2473000</v>
          </cell>
          <cell r="CX31">
            <v>2661700</v>
          </cell>
          <cell r="CY31">
            <v>355000</v>
          </cell>
          <cell r="CZ31">
            <v>0</v>
          </cell>
          <cell r="DA31">
            <v>506966</v>
          </cell>
        </row>
        <row r="32">
          <cell r="H32">
            <v>5000</v>
          </cell>
          <cell r="I32">
            <v>12000</v>
          </cell>
          <cell r="L32">
            <v>3000</v>
          </cell>
          <cell r="M32">
            <v>0</v>
          </cell>
          <cell r="R32">
            <v>0</v>
          </cell>
          <cell r="V32">
            <v>25000</v>
          </cell>
          <cell r="AD32">
            <v>15000</v>
          </cell>
          <cell r="AG32">
            <v>5000</v>
          </cell>
          <cell r="AI32">
            <v>20000</v>
          </cell>
          <cell r="AK32">
            <v>10000</v>
          </cell>
          <cell r="AR32">
            <v>2500</v>
          </cell>
          <cell r="AS32">
            <v>5000</v>
          </cell>
          <cell r="AY32">
            <v>4250</v>
          </cell>
          <cell r="AZ32">
            <v>0</v>
          </cell>
          <cell r="BB32">
            <v>26000</v>
          </cell>
          <cell r="BH32">
            <v>15000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T32">
            <v>10000</v>
          </cell>
          <cell r="BU32">
            <v>12500</v>
          </cell>
          <cell r="CC32">
            <v>0</v>
          </cell>
          <cell r="CD32">
            <v>0</v>
          </cell>
          <cell r="CE32">
            <v>0</v>
          </cell>
          <cell r="CF32">
            <v>7000</v>
          </cell>
          <cell r="CQ32" t="str">
            <v>433</v>
          </cell>
          <cell r="CR32">
            <v>177250</v>
          </cell>
          <cell r="CS32">
            <v>0</v>
          </cell>
          <cell r="CT32">
            <v>45000</v>
          </cell>
          <cell r="CU32">
            <v>22500</v>
          </cell>
          <cell r="CV32">
            <v>0</v>
          </cell>
          <cell r="CW32">
            <v>57500</v>
          </cell>
          <cell r="CX32">
            <v>45250</v>
          </cell>
          <cell r="CY32">
            <v>0</v>
          </cell>
          <cell r="CZ32">
            <v>0</v>
          </cell>
          <cell r="DA32">
            <v>7000</v>
          </cell>
        </row>
        <row r="33">
          <cell r="M33">
            <v>0</v>
          </cell>
          <cell r="R33">
            <v>0</v>
          </cell>
          <cell r="V33">
            <v>529000</v>
          </cell>
          <cell r="AZ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CC33">
            <v>0</v>
          </cell>
          <cell r="CD33">
            <v>0</v>
          </cell>
          <cell r="CE33">
            <v>0</v>
          </cell>
          <cell r="CQ33" t="str">
            <v>435</v>
          </cell>
          <cell r="CR33">
            <v>529000</v>
          </cell>
          <cell r="CS33">
            <v>0</v>
          </cell>
          <cell r="CT33">
            <v>529000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</row>
        <row r="34">
          <cell r="M34">
            <v>0</v>
          </cell>
          <cell r="N34">
            <v>10000</v>
          </cell>
          <cell r="O34">
            <v>10000</v>
          </cell>
          <cell r="P34">
            <v>57500</v>
          </cell>
          <cell r="R34">
            <v>0</v>
          </cell>
          <cell r="U34">
            <v>5000</v>
          </cell>
          <cell r="V34">
            <v>92000</v>
          </cell>
          <cell r="AD34">
            <v>100000</v>
          </cell>
          <cell r="AM34">
            <v>25000</v>
          </cell>
          <cell r="AN34">
            <v>0</v>
          </cell>
          <cell r="AU34">
            <v>30000</v>
          </cell>
          <cell r="AW34">
            <v>0</v>
          </cell>
          <cell r="AZ34">
            <v>0</v>
          </cell>
          <cell r="BL34">
            <v>26874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CA34">
            <v>75000</v>
          </cell>
          <cell r="CC34">
            <v>0</v>
          </cell>
          <cell r="CD34">
            <v>0</v>
          </cell>
          <cell r="CE34">
            <v>0</v>
          </cell>
          <cell r="CQ34" t="str">
            <v>470</v>
          </cell>
          <cell r="CR34">
            <v>431374</v>
          </cell>
          <cell r="CS34">
            <v>0</v>
          </cell>
          <cell r="CT34">
            <v>92000</v>
          </cell>
          <cell r="CU34">
            <v>77500</v>
          </cell>
          <cell r="CV34">
            <v>0</v>
          </cell>
          <cell r="CW34">
            <v>130000</v>
          </cell>
          <cell r="CX34">
            <v>30000</v>
          </cell>
          <cell r="CY34">
            <v>26874</v>
          </cell>
          <cell r="CZ34">
            <v>0</v>
          </cell>
          <cell r="DA34">
            <v>75000</v>
          </cell>
        </row>
        <row r="35">
          <cell r="M35">
            <v>3000</v>
          </cell>
          <cell r="O35">
            <v>70000</v>
          </cell>
          <cell r="P35">
            <v>40000</v>
          </cell>
          <cell r="R35">
            <v>60000</v>
          </cell>
          <cell r="T35">
            <v>120000</v>
          </cell>
          <cell r="U35">
            <v>86000</v>
          </cell>
          <cell r="V35">
            <v>92000</v>
          </cell>
          <cell r="AF35">
            <v>60000</v>
          </cell>
          <cell r="AG35">
            <v>25000</v>
          </cell>
          <cell r="AH35">
            <v>20000</v>
          </cell>
          <cell r="AI35">
            <v>500000</v>
          </cell>
          <cell r="AK35">
            <v>185000</v>
          </cell>
          <cell r="AM35">
            <v>100000</v>
          </cell>
          <cell r="AO35">
            <v>75000</v>
          </cell>
          <cell r="AQ35">
            <v>50000</v>
          </cell>
          <cell r="AR35">
            <v>150000</v>
          </cell>
          <cell r="AS35">
            <v>200000</v>
          </cell>
          <cell r="AW35">
            <v>50000</v>
          </cell>
          <cell r="AZ35">
            <v>0</v>
          </cell>
          <cell r="BA35">
            <v>100000</v>
          </cell>
          <cell r="BC35">
            <v>205000</v>
          </cell>
          <cell r="BD35">
            <v>90000</v>
          </cell>
          <cell r="BE35">
            <v>60000</v>
          </cell>
          <cell r="BG35">
            <v>423500</v>
          </cell>
          <cell r="BH35">
            <v>30000</v>
          </cell>
          <cell r="BI35">
            <v>115520</v>
          </cell>
          <cell r="BJ35">
            <v>200000</v>
          </cell>
          <cell r="BL35">
            <v>77000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30000</v>
          </cell>
          <cell r="BV35">
            <v>140000</v>
          </cell>
          <cell r="BW35">
            <v>250000</v>
          </cell>
          <cell r="CB35">
            <v>61684</v>
          </cell>
          <cell r="CC35">
            <v>0</v>
          </cell>
          <cell r="CD35">
            <v>0</v>
          </cell>
          <cell r="CE35">
            <v>0</v>
          </cell>
          <cell r="CF35">
            <v>41280</v>
          </cell>
          <cell r="CQ35" t="str">
            <v>640</v>
          </cell>
          <cell r="CR35">
            <v>3709984</v>
          </cell>
          <cell r="CS35">
            <v>0</v>
          </cell>
          <cell r="CT35">
            <v>92000</v>
          </cell>
          <cell r="CU35">
            <v>283000</v>
          </cell>
          <cell r="CV35">
            <v>0</v>
          </cell>
          <cell r="CW35">
            <v>1821000</v>
          </cell>
          <cell r="CX35">
            <v>1334020</v>
          </cell>
          <cell r="CY35">
            <v>77000</v>
          </cell>
          <cell r="CZ35">
            <v>0</v>
          </cell>
          <cell r="DA35">
            <v>102964</v>
          </cell>
        </row>
        <row r="36">
          <cell r="M36">
            <v>0</v>
          </cell>
          <cell r="R36">
            <v>0</v>
          </cell>
          <cell r="T36">
            <v>1525000</v>
          </cell>
          <cell r="V36">
            <v>130750</v>
          </cell>
          <cell r="AZ36">
            <v>0</v>
          </cell>
          <cell r="BL36">
            <v>5375584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CC36">
            <v>0</v>
          </cell>
          <cell r="CD36">
            <v>0</v>
          </cell>
          <cell r="CE36">
            <v>0</v>
          </cell>
          <cell r="CQ36" t="str">
            <v>450</v>
          </cell>
          <cell r="CR36">
            <v>7031334</v>
          </cell>
          <cell r="CS36">
            <v>0</v>
          </cell>
          <cell r="CT36">
            <v>130750</v>
          </cell>
          <cell r="CU36">
            <v>0</v>
          </cell>
          <cell r="CV36">
            <v>0</v>
          </cell>
          <cell r="CW36">
            <v>1525000</v>
          </cell>
          <cell r="CX36">
            <v>0</v>
          </cell>
          <cell r="CY36">
            <v>5375584</v>
          </cell>
          <cell r="CZ36">
            <v>0</v>
          </cell>
          <cell r="DA36">
            <v>0</v>
          </cell>
        </row>
        <row r="37">
          <cell r="G37">
            <v>23300</v>
          </cell>
          <cell r="L37">
            <v>500</v>
          </cell>
          <cell r="M37">
            <v>2010</v>
          </cell>
          <cell r="N37">
            <v>7900</v>
          </cell>
          <cell r="O37">
            <v>19000</v>
          </cell>
          <cell r="P37">
            <v>1050</v>
          </cell>
          <cell r="R37">
            <v>2700</v>
          </cell>
          <cell r="S37">
            <v>1500</v>
          </cell>
          <cell r="T37">
            <v>2400</v>
          </cell>
          <cell r="U37">
            <v>1500</v>
          </cell>
          <cell r="V37">
            <v>11150</v>
          </cell>
          <cell r="Z37">
            <v>4000</v>
          </cell>
          <cell r="AA37">
            <v>5600</v>
          </cell>
          <cell r="AC37">
            <v>600</v>
          </cell>
          <cell r="AD37">
            <v>4500</v>
          </cell>
          <cell r="AE37">
            <v>3056</v>
          </cell>
          <cell r="AF37">
            <v>20000</v>
          </cell>
          <cell r="AI37">
            <v>3000</v>
          </cell>
          <cell r="AK37">
            <v>2750</v>
          </cell>
          <cell r="AL37">
            <v>12000</v>
          </cell>
          <cell r="AM37">
            <v>1000</v>
          </cell>
          <cell r="AQ37">
            <v>3750</v>
          </cell>
          <cell r="AV37">
            <v>1000</v>
          </cell>
          <cell r="AW37">
            <v>3000</v>
          </cell>
          <cell r="AZ37">
            <v>500</v>
          </cell>
          <cell r="BA37">
            <v>204</v>
          </cell>
          <cell r="BB37">
            <v>1000</v>
          </cell>
          <cell r="BE37">
            <v>1000</v>
          </cell>
          <cell r="BH37">
            <v>2500</v>
          </cell>
          <cell r="BI37">
            <v>1250</v>
          </cell>
          <cell r="BJ37">
            <v>1000</v>
          </cell>
          <cell r="BK37">
            <v>2000</v>
          </cell>
          <cell r="BL37">
            <v>16637</v>
          </cell>
          <cell r="BM37">
            <v>0</v>
          </cell>
          <cell r="BN37">
            <v>0</v>
          </cell>
          <cell r="BO37">
            <v>0</v>
          </cell>
          <cell r="BP37">
            <v>500</v>
          </cell>
          <cell r="BQ37">
            <v>0</v>
          </cell>
          <cell r="BR37">
            <v>0</v>
          </cell>
          <cell r="BT37">
            <v>160</v>
          </cell>
          <cell r="BV37">
            <v>100</v>
          </cell>
          <cell r="BW37">
            <v>600</v>
          </cell>
          <cell r="BZ37">
            <v>300</v>
          </cell>
          <cell r="CA37">
            <v>600</v>
          </cell>
          <cell r="CB37">
            <v>996</v>
          </cell>
          <cell r="CC37">
            <v>2000</v>
          </cell>
          <cell r="CD37">
            <v>0</v>
          </cell>
          <cell r="CE37">
            <v>0</v>
          </cell>
          <cell r="CQ37" t="str">
            <v>510</v>
          </cell>
          <cell r="CR37">
            <v>168613</v>
          </cell>
          <cell r="CS37">
            <v>0</v>
          </cell>
          <cell r="CT37">
            <v>34950</v>
          </cell>
          <cell r="CU37">
            <v>30220</v>
          </cell>
          <cell r="CV37">
            <v>0</v>
          </cell>
          <cell r="CW37">
            <v>65656</v>
          </cell>
          <cell r="CX37">
            <v>16154</v>
          </cell>
          <cell r="CY37">
            <v>17737</v>
          </cell>
          <cell r="CZ37">
            <v>0</v>
          </cell>
          <cell r="DA37">
            <v>3896</v>
          </cell>
        </row>
        <row r="38">
          <cell r="G38">
            <v>41000</v>
          </cell>
          <cell r="H38">
            <v>43000</v>
          </cell>
          <cell r="L38">
            <v>12000</v>
          </cell>
          <cell r="M38">
            <v>40600</v>
          </cell>
          <cell r="N38">
            <v>45500</v>
          </cell>
          <cell r="O38">
            <v>75000</v>
          </cell>
          <cell r="P38">
            <v>58000</v>
          </cell>
          <cell r="Q38">
            <v>3500</v>
          </cell>
          <cell r="R38">
            <v>55400</v>
          </cell>
          <cell r="S38">
            <v>6000</v>
          </cell>
          <cell r="T38">
            <v>12000</v>
          </cell>
          <cell r="U38">
            <v>15000</v>
          </cell>
          <cell r="V38">
            <v>36000</v>
          </cell>
          <cell r="Y38">
            <v>3192</v>
          </cell>
          <cell r="Z38">
            <v>35000</v>
          </cell>
          <cell r="AA38">
            <v>32900</v>
          </cell>
          <cell r="AC38">
            <v>5000</v>
          </cell>
          <cell r="AD38">
            <v>20000</v>
          </cell>
          <cell r="AE38">
            <v>16200</v>
          </cell>
          <cell r="AF38">
            <v>60000</v>
          </cell>
          <cell r="AH38">
            <v>12000</v>
          </cell>
          <cell r="AI38">
            <v>25000</v>
          </cell>
          <cell r="AK38">
            <v>10000</v>
          </cell>
          <cell r="AL38">
            <v>5600</v>
          </cell>
          <cell r="AM38">
            <v>35000</v>
          </cell>
          <cell r="AN38">
            <v>26000</v>
          </cell>
          <cell r="AO38">
            <v>11200</v>
          </cell>
          <cell r="AQ38">
            <v>25000</v>
          </cell>
          <cell r="AR38">
            <v>35000</v>
          </cell>
          <cell r="AS38">
            <v>20000</v>
          </cell>
          <cell r="AU38">
            <v>24000</v>
          </cell>
          <cell r="AV38">
            <v>23000</v>
          </cell>
          <cell r="AW38">
            <v>300000</v>
          </cell>
          <cell r="AX38">
            <v>36000</v>
          </cell>
          <cell r="AY38">
            <v>52500</v>
          </cell>
          <cell r="AZ38">
            <v>40000</v>
          </cell>
          <cell r="BA38">
            <v>30000</v>
          </cell>
          <cell r="BB38">
            <v>13000</v>
          </cell>
          <cell r="BC38">
            <v>5000</v>
          </cell>
          <cell r="BD38">
            <v>20000</v>
          </cell>
          <cell r="BE38">
            <v>20000</v>
          </cell>
          <cell r="BF38">
            <v>10000</v>
          </cell>
          <cell r="BG38">
            <v>80000</v>
          </cell>
          <cell r="BH38">
            <v>100000</v>
          </cell>
          <cell r="BI38">
            <v>14400</v>
          </cell>
          <cell r="BJ38">
            <v>12000</v>
          </cell>
          <cell r="BK38">
            <v>31500</v>
          </cell>
          <cell r="BL38">
            <v>76116</v>
          </cell>
          <cell r="BM38">
            <v>1</v>
          </cell>
          <cell r="BN38">
            <v>1</v>
          </cell>
          <cell r="BO38">
            <v>0</v>
          </cell>
          <cell r="BP38">
            <v>23000</v>
          </cell>
          <cell r="BQ38">
            <v>0</v>
          </cell>
          <cell r="BR38">
            <v>0</v>
          </cell>
          <cell r="BT38">
            <v>32425</v>
          </cell>
          <cell r="BU38">
            <v>11300</v>
          </cell>
          <cell r="BV38">
            <v>10300</v>
          </cell>
          <cell r="BW38">
            <v>1000</v>
          </cell>
          <cell r="BZ38">
            <v>36000</v>
          </cell>
          <cell r="CA38">
            <v>10000</v>
          </cell>
          <cell r="CB38">
            <v>13000</v>
          </cell>
          <cell r="CC38">
            <v>43000</v>
          </cell>
          <cell r="CD38">
            <v>0</v>
          </cell>
          <cell r="CE38">
            <v>0</v>
          </cell>
          <cell r="CF38">
            <v>120000</v>
          </cell>
          <cell r="CQ38" t="str">
            <v>520</v>
          </cell>
          <cell r="CR38">
            <v>2007635</v>
          </cell>
          <cell r="CS38">
            <v>0</v>
          </cell>
          <cell r="CT38">
            <v>135192</v>
          </cell>
          <cell r="CU38">
            <v>276625</v>
          </cell>
          <cell r="CV38">
            <v>0</v>
          </cell>
          <cell r="CW38">
            <v>402900</v>
          </cell>
          <cell r="CX38">
            <v>866800</v>
          </cell>
          <cell r="CY38">
            <v>104118</v>
          </cell>
          <cell r="CZ38">
            <v>0</v>
          </cell>
          <cell r="DA38">
            <v>222000</v>
          </cell>
        </row>
        <row r="39">
          <cell r="M39">
            <v>0</v>
          </cell>
          <cell r="R39">
            <v>0</v>
          </cell>
          <cell r="Z39">
            <v>2200</v>
          </cell>
          <cell r="AE39">
            <v>24000</v>
          </cell>
          <cell r="AZ39">
            <v>0</v>
          </cell>
          <cell r="BG39">
            <v>15000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CC39">
            <v>0</v>
          </cell>
          <cell r="CD39">
            <v>0</v>
          </cell>
          <cell r="CE39">
            <v>0</v>
          </cell>
          <cell r="CQ39" t="str">
            <v>530</v>
          </cell>
          <cell r="CR39">
            <v>41200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26200</v>
          </cell>
          <cell r="CX39">
            <v>15000</v>
          </cell>
          <cell r="CY39">
            <v>0</v>
          </cell>
          <cell r="CZ39">
            <v>0</v>
          </cell>
          <cell r="DA39">
            <v>0</v>
          </cell>
        </row>
        <row r="40">
          <cell r="G40">
            <v>4000</v>
          </cell>
          <cell r="H40">
            <v>19500</v>
          </cell>
          <cell r="M40">
            <v>2000</v>
          </cell>
          <cell r="N40">
            <v>30000</v>
          </cell>
          <cell r="O40">
            <v>54000</v>
          </cell>
          <cell r="P40">
            <v>24000</v>
          </cell>
          <cell r="Q40">
            <v>2500</v>
          </cell>
          <cell r="R40">
            <v>24000</v>
          </cell>
          <cell r="T40">
            <v>24900</v>
          </cell>
          <cell r="U40">
            <v>10000</v>
          </cell>
          <cell r="V40">
            <v>599500</v>
          </cell>
          <cell r="Y40">
            <v>2496</v>
          </cell>
          <cell r="Z40">
            <v>16500</v>
          </cell>
          <cell r="AA40">
            <v>12800</v>
          </cell>
          <cell r="AC40">
            <v>18000</v>
          </cell>
          <cell r="AD40">
            <v>15000</v>
          </cell>
          <cell r="AE40">
            <v>10004</v>
          </cell>
          <cell r="AF40">
            <v>2500</v>
          </cell>
          <cell r="AH40">
            <v>10000</v>
          </cell>
          <cell r="AI40">
            <v>45000</v>
          </cell>
          <cell r="AK40">
            <v>15000</v>
          </cell>
          <cell r="AL40">
            <v>2500</v>
          </cell>
          <cell r="AM40">
            <v>30000</v>
          </cell>
          <cell r="AN40">
            <v>20000</v>
          </cell>
          <cell r="AO40">
            <v>17500</v>
          </cell>
          <cell r="AQ40">
            <v>35000</v>
          </cell>
          <cell r="AR40">
            <v>42500</v>
          </cell>
          <cell r="AS40">
            <v>30000</v>
          </cell>
          <cell r="AU40">
            <v>2500</v>
          </cell>
          <cell r="AW40">
            <v>20000</v>
          </cell>
          <cell r="AX40">
            <v>6000</v>
          </cell>
          <cell r="AY40">
            <v>4500</v>
          </cell>
          <cell r="AZ40">
            <v>7000</v>
          </cell>
          <cell r="BA40">
            <v>6000</v>
          </cell>
          <cell r="BB40">
            <v>26000</v>
          </cell>
          <cell r="BC40">
            <v>32000</v>
          </cell>
          <cell r="BD40">
            <v>18000</v>
          </cell>
          <cell r="BE40">
            <v>10000</v>
          </cell>
          <cell r="BF40">
            <v>4000</v>
          </cell>
          <cell r="BG40">
            <v>26000</v>
          </cell>
          <cell r="BH40">
            <v>180000</v>
          </cell>
          <cell r="BI40">
            <v>20000</v>
          </cell>
          <cell r="BJ40">
            <v>20000</v>
          </cell>
          <cell r="BK40">
            <v>3000</v>
          </cell>
          <cell r="BL40">
            <v>58624</v>
          </cell>
          <cell r="BM40">
            <v>0</v>
          </cell>
          <cell r="BN40">
            <v>0</v>
          </cell>
          <cell r="BO40">
            <v>0</v>
          </cell>
          <cell r="BP40">
            <v>3000</v>
          </cell>
          <cell r="BQ40">
            <v>0</v>
          </cell>
          <cell r="BR40">
            <v>0</v>
          </cell>
          <cell r="BT40">
            <v>5000</v>
          </cell>
          <cell r="BU40">
            <v>8000</v>
          </cell>
          <cell r="BV40">
            <v>7000</v>
          </cell>
          <cell r="BW40">
            <v>3500</v>
          </cell>
          <cell r="BZ40">
            <v>1200</v>
          </cell>
          <cell r="CA40">
            <v>3600</v>
          </cell>
          <cell r="CB40">
            <v>9000</v>
          </cell>
          <cell r="CC40">
            <v>7250</v>
          </cell>
          <cell r="CD40">
            <v>0</v>
          </cell>
          <cell r="CE40">
            <v>0</v>
          </cell>
          <cell r="CF40">
            <v>18000</v>
          </cell>
          <cell r="CQ40" t="str">
            <v>540</v>
          </cell>
          <cell r="CR40">
            <v>1628374</v>
          </cell>
          <cell r="CS40">
            <v>0</v>
          </cell>
          <cell r="CT40">
            <v>625496</v>
          </cell>
          <cell r="CU40">
            <v>132500</v>
          </cell>
          <cell r="CV40">
            <v>0</v>
          </cell>
          <cell r="CW40">
            <v>342704</v>
          </cell>
          <cell r="CX40">
            <v>409000</v>
          </cell>
          <cell r="CY40">
            <v>79624</v>
          </cell>
          <cell r="CZ40">
            <v>0</v>
          </cell>
          <cell r="DA40">
            <v>39050</v>
          </cell>
        </row>
        <row r="41">
          <cell r="H41">
            <v>11000</v>
          </cell>
          <cell r="L41">
            <v>6000</v>
          </cell>
          <cell r="M41">
            <v>5500</v>
          </cell>
          <cell r="N41">
            <v>7000</v>
          </cell>
          <cell r="O41">
            <v>21500</v>
          </cell>
          <cell r="P41">
            <v>8000</v>
          </cell>
          <cell r="R41">
            <v>19000</v>
          </cell>
          <cell r="U41">
            <v>1000</v>
          </cell>
          <cell r="V41">
            <v>34000</v>
          </cell>
          <cell r="Y41">
            <v>1200</v>
          </cell>
          <cell r="Z41">
            <v>2700</v>
          </cell>
          <cell r="AC41">
            <v>4500</v>
          </cell>
          <cell r="AD41">
            <v>10000</v>
          </cell>
          <cell r="AE41">
            <v>2400</v>
          </cell>
          <cell r="AF41">
            <v>2500</v>
          </cell>
          <cell r="AH41">
            <v>1000</v>
          </cell>
          <cell r="AI41">
            <v>1000</v>
          </cell>
          <cell r="AK41">
            <v>1000</v>
          </cell>
          <cell r="AL41">
            <v>5600</v>
          </cell>
          <cell r="AM41">
            <v>15000</v>
          </cell>
          <cell r="AN41">
            <v>12800</v>
          </cell>
          <cell r="AO41">
            <v>11200</v>
          </cell>
          <cell r="AQ41">
            <v>30000</v>
          </cell>
          <cell r="AR41">
            <v>10500</v>
          </cell>
          <cell r="AS41">
            <v>20000</v>
          </cell>
          <cell r="AU41">
            <v>2500</v>
          </cell>
          <cell r="AV41">
            <v>2000</v>
          </cell>
          <cell r="AW41">
            <v>1000</v>
          </cell>
          <cell r="AX41">
            <v>2400</v>
          </cell>
          <cell r="AZ41">
            <v>0</v>
          </cell>
          <cell r="BB41">
            <v>1500</v>
          </cell>
          <cell r="BD41">
            <v>5000</v>
          </cell>
          <cell r="BF41">
            <v>4000</v>
          </cell>
          <cell r="BG41">
            <v>7500</v>
          </cell>
          <cell r="BH41">
            <v>2400</v>
          </cell>
          <cell r="BI41">
            <v>3200</v>
          </cell>
          <cell r="BJ41">
            <v>3200</v>
          </cell>
          <cell r="BK41">
            <v>400</v>
          </cell>
          <cell r="BL41">
            <v>21912</v>
          </cell>
          <cell r="BM41">
            <v>0</v>
          </cell>
          <cell r="BN41">
            <v>0</v>
          </cell>
          <cell r="BO41">
            <v>0</v>
          </cell>
          <cell r="BP41">
            <v>12000</v>
          </cell>
          <cell r="BQ41">
            <v>0</v>
          </cell>
          <cell r="BR41">
            <v>0</v>
          </cell>
          <cell r="BT41">
            <v>6000</v>
          </cell>
          <cell r="BU41">
            <v>9000</v>
          </cell>
          <cell r="BV41">
            <v>12000</v>
          </cell>
          <cell r="BW41">
            <v>4500</v>
          </cell>
          <cell r="BZ41">
            <v>1800</v>
          </cell>
          <cell r="CA41">
            <v>5000</v>
          </cell>
          <cell r="CB41">
            <v>3000</v>
          </cell>
          <cell r="CC41">
            <v>6000</v>
          </cell>
          <cell r="CD41">
            <v>0</v>
          </cell>
          <cell r="CE41">
            <v>0</v>
          </cell>
          <cell r="CF41">
            <v>2700</v>
          </cell>
          <cell r="CQ41" t="str">
            <v>550</v>
          </cell>
          <cell r="CR41">
            <v>363412</v>
          </cell>
          <cell r="CS41">
            <v>0</v>
          </cell>
          <cell r="CT41">
            <v>52200</v>
          </cell>
          <cell r="CU41">
            <v>69000</v>
          </cell>
          <cell r="CV41">
            <v>0</v>
          </cell>
          <cell r="CW41">
            <v>131200</v>
          </cell>
          <cell r="CX41">
            <v>54100</v>
          </cell>
          <cell r="CY41">
            <v>38412</v>
          </cell>
          <cell r="CZ41">
            <v>0</v>
          </cell>
          <cell r="DA41">
            <v>18500</v>
          </cell>
        </row>
        <row r="42">
          <cell r="H42">
            <v>3500</v>
          </cell>
          <cell r="L42">
            <v>2000</v>
          </cell>
          <cell r="M42">
            <v>16500</v>
          </cell>
          <cell r="N42">
            <v>1000</v>
          </cell>
          <cell r="O42">
            <v>5000</v>
          </cell>
          <cell r="P42">
            <v>3000</v>
          </cell>
          <cell r="R42">
            <v>4000</v>
          </cell>
          <cell r="AU42">
            <v>0</v>
          </cell>
          <cell r="AZ42">
            <v>2000</v>
          </cell>
          <cell r="BA42">
            <v>3000</v>
          </cell>
          <cell r="BB42">
            <v>1000</v>
          </cell>
          <cell r="BG42">
            <v>10000</v>
          </cell>
          <cell r="BM42">
            <v>0</v>
          </cell>
          <cell r="BN42">
            <v>0</v>
          </cell>
          <cell r="BO42">
            <v>0</v>
          </cell>
          <cell r="BP42">
            <v>3000</v>
          </cell>
          <cell r="BQ42">
            <v>0</v>
          </cell>
          <cell r="BR42">
            <v>0</v>
          </cell>
          <cell r="BT42">
            <v>3000</v>
          </cell>
          <cell r="BU42">
            <v>3000</v>
          </cell>
          <cell r="BV42">
            <v>3000</v>
          </cell>
          <cell r="BZ42">
            <v>1200</v>
          </cell>
          <cell r="CC42">
            <v>0</v>
          </cell>
          <cell r="CD42">
            <v>0</v>
          </cell>
          <cell r="CE42">
            <v>0</v>
          </cell>
          <cell r="CF42">
            <v>4000</v>
          </cell>
          <cell r="CQ42" t="str">
            <v>560</v>
          </cell>
          <cell r="CR42">
            <v>68200</v>
          </cell>
          <cell r="CS42">
            <v>0</v>
          </cell>
          <cell r="CT42">
            <v>5500</v>
          </cell>
          <cell r="CU42">
            <v>34500</v>
          </cell>
          <cell r="CV42">
            <v>0</v>
          </cell>
          <cell r="CW42">
            <v>0</v>
          </cell>
          <cell r="CX42">
            <v>20000</v>
          </cell>
          <cell r="CY42">
            <v>3000</v>
          </cell>
          <cell r="CZ42">
            <v>0</v>
          </cell>
          <cell r="DA42">
            <v>5200</v>
          </cell>
        </row>
        <row r="43">
          <cell r="H43">
            <v>0</v>
          </cell>
          <cell r="M43">
            <v>3000</v>
          </cell>
          <cell r="N43">
            <v>3000</v>
          </cell>
          <cell r="O43">
            <v>29000</v>
          </cell>
          <cell r="P43">
            <v>2000</v>
          </cell>
          <cell r="R43">
            <v>0</v>
          </cell>
          <cell r="U43">
            <v>4000</v>
          </cell>
          <cell r="AY43">
            <v>1500</v>
          </cell>
          <cell r="AZ43">
            <v>0</v>
          </cell>
          <cell r="BA43">
            <v>144000</v>
          </cell>
          <cell r="BJ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T43">
            <v>5000</v>
          </cell>
          <cell r="BU43">
            <v>7500</v>
          </cell>
          <cell r="BV43">
            <v>7500</v>
          </cell>
          <cell r="CA43">
            <v>600</v>
          </cell>
          <cell r="CB43">
            <v>3000</v>
          </cell>
          <cell r="CC43">
            <v>0</v>
          </cell>
          <cell r="CD43">
            <v>0</v>
          </cell>
          <cell r="CE43">
            <v>0</v>
          </cell>
          <cell r="CF43">
            <v>7500</v>
          </cell>
          <cell r="CQ43" t="str">
            <v>570</v>
          </cell>
          <cell r="CR43">
            <v>217600</v>
          </cell>
          <cell r="CS43">
            <v>0</v>
          </cell>
          <cell r="CT43">
            <v>0</v>
          </cell>
          <cell r="CU43">
            <v>57000</v>
          </cell>
          <cell r="CV43">
            <v>0</v>
          </cell>
          <cell r="CW43">
            <v>4000</v>
          </cell>
          <cell r="CX43">
            <v>145500</v>
          </cell>
          <cell r="CY43">
            <v>0</v>
          </cell>
          <cell r="CZ43">
            <v>0</v>
          </cell>
          <cell r="DA43">
            <v>11100</v>
          </cell>
        </row>
        <row r="44">
          <cell r="G44">
            <v>13500</v>
          </cell>
          <cell r="H44">
            <v>1500</v>
          </cell>
          <cell r="I44">
            <v>3000</v>
          </cell>
          <cell r="M44">
            <v>5500</v>
          </cell>
          <cell r="N44">
            <v>1500</v>
          </cell>
          <cell r="O44">
            <v>2000</v>
          </cell>
          <cell r="P44">
            <v>6000</v>
          </cell>
          <cell r="R44">
            <v>4000</v>
          </cell>
          <cell r="S44">
            <v>1000</v>
          </cell>
          <cell r="T44">
            <v>6000</v>
          </cell>
          <cell r="U44">
            <v>600</v>
          </cell>
          <cell r="V44">
            <v>5000</v>
          </cell>
          <cell r="AA44">
            <v>600</v>
          </cell>
          <cell r="AD44">
            <v>500</v>
          </cell>
          <cell r="AE44">
            <v>2500</v>
          </cell>
          <cell r="AF44">
            <v>20000</v>
          </cell>
          <cell r="AH44">
            <v>2000</v>
          </cell>
          <cell r="AI44">
            <v>10000</v>
          </cell>
          <cell r="AK44">
            <v>2500</v>
          </cell>
          <cell r="AL44">
            <v>2700</v>
          </cell>
          <cell r="AM44">
            <v>2500</v>
          </cell>
          <cell r="AN44">
            <v>800</v>
          </cell>
          <cell r="AO44">
            <v>700</v>
          </cell>
          <cell r="AQ44">
            <v>10000</v>
          </cell>
          <cell r="AR44">
            <v>1000</v>
          </cell>
          <cell r="AS44">
            <v>500</v>
          </cell>
          <cell r="AU44">
            <v>0</v>
          </cell>
          <cell r="AW44">
            <v>2500</v>
          </cell>
          <cell r="AX44">
            <v>1200</v>
          </cell>
          <cell r="AY44">
            <v>1500</v>
          </cell>
          <cell r="AZ44">
            <v>2000</v>
          </cell>
          <cell r="BA44">
            <v>6000</v>
          </cell>
          <cell r="BB44">
            <v>1200</v>
          </cell>
          <cell r="BC44">
            <v>3000</v>
          </cell>
          <cell r="BD44">
            <v>2000</v>
          </cell>
          <cell r="BF44">
            <v>3500</v>
          </cell>
          <cell r="BG44">
            <v>2000</v>
          </cell>
          <cell r="BH44">
            <v>2000</v>
          </cell>
          <cell r="BI44">
            <v>2000</v>
          </cell>
          <cell r="BJ44">
            <v>2000</v>
          </cell>
          <cell r="BK44">
            <v>2000</v>
          </cell>
          <cell r="BL44">
            <v>12612</v>
          </cell>
          <cell r="BM44">
            <v>0</v>
          </cell>
          <cell r="BN44">
            <v>0</v>
          </cell>
          <cell r="BO44">
            <v>0</v>
          </cell>
          <cell r="BP44">
            <v>3500</v>
          </cell>
          <cell r="BQ44">
            <v>0</v>
          </cell>
          <cell r="BR44">
            <v>0</v>
          </cell>
          <cell r="BT44">
            <v>2000</v>
          </cell>
          <cell r="BU44">
            <v>2000</v>
          </cell>
          <cell r="BV44">
            <v>2000</v>
          </cell>
          <cell r="BW44">
            <v>2000</v>
          </cell>
          <cell r="BZ44">
            <v>1100</v>
          </cell>
          <cell r="CA44">
            <v>1500</v>
          </cell>
          <cell r="CB44">
            <v>300</v>
          </cell>
          <cell r="CC44">
            <v>17500</v>
          </cell>
          <cell r="CD44">
            <v>0</v>
          </cell>
          <cell r="CE44">
            <v>0</v>
          </cell>
          <cell r="CF44">
            <v>2400</v>
          </cell>
          <cell r="CQ44" t="str">
            <v>580</v>
          </cell>
          <cell r="CR44">
            <v>185712</v>
          </cell>
          <cell r="CS44">
            <v>0</v>
          </cell>
          <cell r="CT44">
            <v>23000</v>
          </cell>
          <cell r="CU44">
            <v>21000</v>
          </cell>
          <cell r="CV44">
            <v>0</v>
          </cell>
          <cell r="CW44">
            <v>65900</v>
          </cell>
          <cell r="CX44">
            <v>36900</v>
          </cell>
          <cell r="CY44">
            <v>16112</v>
          </cell>
          <cell r="CZ44">
            <v>0</v>
          </cell>
          <cell r="DA44">
            <v>22800</v>
          </cell>
        </row>
        <row r="45">
          <cell r="F45">
            <v>-275000</v>
          </cell>
          <cell r="H45">
            <v>8450</v>
          </cell>
          <cell r="L45">
            <v>3600</v>
          </cell>
          <cell r="M45">
            <v>4300</v>
          </cell>
          <cell r="N45">
            <v>5000</v>
          </cell>
          <cell r="O45">
            <v>6000</v>
          </cell>
          <cell r="P45">
            <v>3000</v>
          </cell>
          <cell r="R45">
            <v>3000</v>
          </cell>
          <cell r="T45">
            <v>9600</v>
          </cell>
          <cell r="U45">
            <v>3000</v>
          </cell>
          <cell r="V45">
            <v>11000</v>
          </cell>
          <cell r="Z45">
            <v>7000</v>
          </cell>
          <cell r="AA45">
            <v>400000</v>
          </cell>
          <cell r="AD45">
            <v>1000</v>
          </cell>
          <cell r="AE45">
            <v>3000</v>
          </cell>
          <cell r="AF45">
            <v>5000</v>
          </cell>
          <cell r="AH45">
            <v>10000</v>
          </cell>
          <cell r="AI45">
            <v>2500</v>
          </cell>
          <cell r="AK45">
            <v>1000</v>
          </cell>
          <cell r="AL45">
            <v>3600</v>
          </cell>
          <cell r="AM45">
            <v>2000</v>
          </cell>
          <cell r="AN45">
            <v>3600</v>
          </cell>
          <cell r="AO45">
            <v>3600</v>
          </cell>
          <cell r="AQ45">
            <v>2500</v>
          </cell>
          <cell r="AR45">
            <v>1500</v>
          </cell>
          <cell r="AS45">
            <v>500</v>
          </cell>
          <cell r="AW45">
            <v>5000</v>
          </cell>
          <cell r="AX45">
            <v>3000</v>
          </cell>
          <cell r="AY45">
            <v>3000</v>
          </cell>
          <cell r="AZ45">
            <v>720</v>
          </cell>
          <cell r="BA45">
            <v>20000</v>
          </cell>
          <cell r="BF45">
            <v>25000</v>
          </cell>
          <cell r="BG45">
            <v>5000</v>
          </cell>
          <cell r="BH45">
            <v>5000</v>
          </cell>
          <cell r="BI45">
            <v>5000</v>
          </cell>
          <cell r="BJ45">
            <v>5000</v>
          </cell>
          <cell r="BL45">
            <v>11116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T45">
            <v>3250</v>
          </cell>
          <cell r="BU45">
            <v>5850</v>
          </cell>
          <cell r="BV45">
            <v>4550</v>
          </cell>
          <cell r="BW45">
            <v>2600</v>
          </cell>
          <cell r="CA45">
            <v>2500</v>
          </cell>
          <cell r="CB45">
            <v>1628</v>
          </cell>
          <cell r="CC45">
            <v>2500</v>
          </cell>
          <cell r="CD45">
            <v>0</v>
          </cell>
          <cell r="CE45">
            <v>0</v>
          </cell>
          <cell r="CF45">
            <v>9000</v>
          </cell>
          <cell r="CQ45" t="str">
            <v>610</v>
          </cell>
          <cell r="CR45">
            <v>348464</v>
          </cell>
          <cell r="CS45">
            <v>-275000</v>
          </cell>
          <cell r="CT45">
            <v>23050</v>
          </cell>
          <cell r="CU45">
            <v>31950</v>
          </cell>
          <cell r="CV45">
            <v>0</v>
          </cell>
          <cell r="CW45">
            <v>462000</v>
          </cell>
          <cell r="CX45">
            <v>79720</v>
          </cell>
          <cell r="CY45">
            <v>11116</v>
          </cell>
          <cell r="CZ45">
            <v>0</v>
          </cell>
          <cell r="DA45">
            <v>15628</v>
          </cell>
        </row>
        <row r="46">
          <cell r="M46">
            <v>0</v>
          </cell>
          <cell r="R46">
            <v>0</v>
          </cell>
          <cell r="AM46">
            <v>50000</v>
          </cell>
          <cell r="AN46">
            <v>0</v>
          </cell>
          <cell r="AZ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CC46">
            <v>0</v>
          </cell>
          <cell r="CD46">
            <v>0</v>
          </cell>
          <cell r="CE46">
            <v>0</v>
          </cell>
          <cell r="CQ46" t="str">
            <v>611</v>
          </cell>
          <cell r="CR46">
            <v>50000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50000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</row>
        <row r="47">
          <cell r="M47">
            <v>0</v>
          </cell>
          <cell r="N47">
            <v>0</v>
          </cell>
          <cell r="R47">
            <v>50000</v>
          </cell>
          <cell r="AG47">
            <v>150000</v>
          </cell>
          <cell r="AZ47">
            <v>0</v>
          </cell>
          <cell r="BB47">
            <v>10000</v>
          </cell>
          <cell r="BL47">
            <v>724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CB47">
            <v>9000</v>
          </cell>
          <cell r="CC47">
            <v>0</v>
          </cell>
          <cell r="CD47">
            <v>0</v>
          </cell>
          <cell r="CE47">
            <v>0</v>
          </cell>
          <cell r="CQ47" t="str">
            <v>614</v>
          </cell>
          <cell r="CR47">
            <v>219724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150000</v>
          </cell>
          <cell r="CX47">
            <v>60000</v>
          </cell>
          <cell r="CY47">
            <v>724</v>
          </cell>
          <cell r="CZ47">
            <v>0</v>
          </cell>
          <cell r="DA47">
            <v>9000</v>
          </cell>
        </row>
        <row r="48">
          <cell r="M48">
            <v>0</v>
          </cell>
          <cell r="R48">
            <v>0</v>
          </cell>
          <cell r="T48">
            <v>2500</v>
          </cell>
          <cell r="AE48">
            <v>10000</v>
          </cell>
          <cell r="AG48">
            <v>15000</v>
          </cell>
          <cell r="AZ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CC48">
            <v>0</v>
          </cell>
          <cell r="CD48">
            <v>0</v>
          </cell>
          <cell r="CE48">
            <v>0</v>
          </cell>
          <cell r="CQ48" t="str">
            <v>615</v>
          </cell>
          <cell r="CR48">
            <v>27500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27500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</row>
        <row r="49">
          <cell r="M49">
            <v>0</v>
          </cell>
          <cell r="N49">
            <v>1000</v>
          </cell>
          <cell r="O49">
            <v>1000</v>
          </cell>
          <cell r="R49">
            <v>1000</v>
          </cell>
          <cell r="AG49">
            <v>250000</v>
          </cell>
          <cell r="AN49">
            <v>100000</v>
          </cell>
          <cell r="AZ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CC49">
            <v>0</v>
          </cell>
          <cell r="CD49">
            <v>0</v>
          </cell>
          <cell r="CE49">
            <v>0</v>
          </cell>
          <cell r="CQ49" t="str">
            <v>616</v>
          </cell>
          <cell r="CR49">
            <v>353000</v>
          </cell>
          <cell r="CS49">
            <v>0</v>
          </cell>
          <cell r="CT49">
            <v>0</v>
          </cell>
          <cell r="CU49">
            <v>2000</v>
          </cell>
          <cell r="CV49">
            <v>0</v>
          </cell>
          <cell r="CW49">
            <v>350000</v>
          </cell>
          <cell r="CX49">
            <v>1000</v>
          </cell>
          <cell r="CY49">
            <v>0</v>
          </cell>
          <cell r="CZ49">
            <v>0</v>
          </cell>
          <cell r="DA49">
            <v>0</v>
          </cell>
        </row>
        <row r="50">
          <cell r="G50">
            <v>1200</v>
          </cell>
          <cell r="H50">
            <v>6795</v>
          </cell>
          <cell r="L50">
            <v>500</v>
          </cell>
          <cell r="M50">
            <v>2400</v>
          </cell>
          <cell r="N50">
            <v>1000</v>
          </cell>
          <cell r="O50">
            <v>1000</v>
          </cell>
          <cell r="P50">
            <v>43000</v>
          </cell>
          <cell r="R50">
            <v>1000</v>
          </cell>
          <cell r="S50">
            <v>1000</v>
          </cell>
          <cell r="T50">
            <v>7500</v>
          </cell>
          <cell r="U50">
            <v>100300</v>
          </cell>
          <cell r="V50">
            <v>3000</v>
          </cell>
          <cell r="Z50">
            <v>4500</v>
          </cell>
          <cell r="AC50">
            <v>1000</v>
          </cell>
          <cell r="AD50">
            <v>165000</v>
          </cell>
          <cell r="AI50">
            <v>1000</v>
          </cell>
          <cell r="AM50">
            <v>1000</v>
          </cell>
          <cell r="AQ50">
            <v>1000</v>
          </cell>
          <cell r="AU50">
            <v>600</v>
          </cell>
          <cell r="AW50">
            <v>2000</v>
          </cell>
          <cell r="AX50">
            <v>0</v>
          </cell>
          <cell r="AZ50">
            <v>0</v>
          </cell>
          <cell r="BA50">
            <v>7500</v>
          </cell>
          <cell r="BB50">
            <v>2000</v>
          </cell>
          <cell r="BD50">
            <v>0</v>
          </cell>
          <cell r="BF50">
            <v>1500</v>
          </cell>
          <cell r="BG50">
            <v>0</v>
          </cell>
          <cell r="BH50">
            <v>0</v>
          </cell>
          <cell r="BK50">
            <v>9000</v>
          </cell>
          <cell r="BL50">
            <v>54178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T50">
            <v>820</v>
          </cell>
          <cell r="BU50">
            <v>300</v>
          </cell>
          <cell r="BV50">
            <v>300</v>
          </cell>
          <cell r="BZ50">
            <v>240</v>
          </cell>
          <cell r="CA50">
            <v>100000</v>
          </cell>
          <cell r="CB50">
            <v>996</v>
          </cell>
          <cell r="CC50">
            <v>2590</v>
          </cell>
          <cell r="CD50">
            <v>0</v>
          </cell>
          <cell r="CE50">
            <v>0</v>
          </cell>
          <cell r="CF50">
            <v>14000</v>
          </cell>
          <cell r="CQ50" t="str">
            <v>620</v>
          </cell>
          <cell r="CR50">
            <v>538219</v>
          </cell>
          <cell r="CS50">
            <v>0</v>
          </cell>
          <cell r="CT50">
            <v>11495</v>
          </cell>
          <cell r="CU50">
            <v>48820</v>
          </cell>
          <cell r="CV50">
            <v>0</v>
          </cell>
          <cell r="CW50">
            <v>281300</v>
          </cell>
          <cell r="CX50">
            <v>23600</v>
          </cell>
          <cell r="CY50">
            <v>55178</v>
          </cell>
          <cell r="CZ50">
            <v>0</v>
          </cell>
          <cell r="DA50">
            <v>117826</v>
          </cell>
        </row>
        <row r="51">
          <cell r="M51">
            <v>0</v>
          </cell>
          <cell r="R51">
            <v>0</v>
          </cell>
          <cell r="V51">
            <v>50000</v>
          </cell>
          <cell r="AZ51">
            <v>0</v>
          </cell>
          <cell r="BH51">
            <v>2000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CC51">
            <v>0</v>
          </cell>
          <cell r="CD51">
            <v>0</v>
          </cell>
          <cell r="CE51">
            <v>0</v>
          </cell>
          <cell r="CQ51" t="str">
            <v>650</v>
          </cell>
          <cell r="CR51">
            <v>52000</v>
          </cell>
          <cell r="CS51">
            <v>0</v>
          </cell>
          <cell r="CT51">
            <v>50000</v>
          </cell>
          <cell r="CU51">
            <v>0</v>
          </cell>
          <cell r="CV51">
            <v>0</v>
          </cell>
          <cell r="CW51">
            <v>0</v>
          </cell>
          <cell r="CX51">
            <v>2000</v>
          </cell>
          <cell r="CY51">
            <v>0</v>
          </cell>
          <cell r="CZ51">
            <v>0</v>
          </cell>
          <cell r="DA51">
            <v>0</v>
          </cell>
        </row>
        <row r="52">
          <cell r="H52">
            <v>7000</v>
          </cell>
          <cell r="L52">
            <v>3500</v>
          </cell>
          <cell r="M52">
            <v>1000</v>
          </cell>
          <cell r="N52">
            <v>1700</v>
          </cell>
          <cell r="O52">
            <v>2500</v>
          </cell>
          <cell r="P52">
            <v>5000</v>
          </cell>
          <cell r="R52">
            <v>6000</v>
          </cell>
          <cell r="S52">
            <v>350</v>
          </cell>
          <cell r="T52">
            <v>5000</v>
          </cell>
          <cell r="U52">
            <v>350</v>
          </cell>
          <cell r="V52">
            <v>4000</v>
          </cell>
          <cell r="AA52">
            <v>3500</v>
          </cell>
          <cell r="AD52">
            <v>10000</v>
          </cell>
          <cell r="AE52">
            <v>3500</v>
          </cell>
          <cell r="AU52">
            <v>1400</v>
          </cell>
          <cell r="AW52">
            <v>840</v>
          </cell>
          <cell r="AZ52">
            <v>0</v>
          </cell>
          <cell r="BA52">
            <v>5000</v>
          </cell>
          <cell r="BB52">
            <v>1400</v>
          </cell>
          <cell r="BF52">
            <v>2000</v>
          </cell>
          <cell r="BG52">
            <v>2000</v>
          </cell>
          <cell r="BH52">
            <v>20000</v>
          </cell>
          <cell r="BJ52">
            <v>2000</v>
          </cell>
          <cell r="BK52">
            <v>300</v>
          </cell>
          <cell r="BL52">
            <v>16980</v>
          </cell>
          <cell r="BM52">
            <v>0</v>
          </cell>
          <cell r="BN52">
            <v>0</v>
          </cell>
          <cell r="BO52">
            <v>0</v>
          </cell>
          <cell r="BP52">
            <v>3300</v>
          </cell>
          <cell r="BQ52">
            <v>0</v>
          </cell>
          <cell r="BR52">
            <v>0</v>
          </cell>
          <cell r="BT52">
            <v>2000</v>
          </cell>
          <cell r="BU52">
            <v>1000</v>
          </cell>
          <cell r="BV52">
            <v>2000</v>
          </cell>
          <cell r="CA52">
            <v>149000</v>
          </cell>
          <cell r="CC52">
            <v>7600</v>
          </cell>
          <cell r="CD52">
            <v>0</v>
          </cell>
          <cell r="CE52">
            <v>0</v>
          </cell>
          <cell r="CF52">
            <v>10000</v>
          </cell>
          <cell r="CQ52" t="str">
            <v>655</v>
          </cell>
          <cell r="CR52">
            <v>280220</v>
          </cell>
          <cell r="CS52">
            <v>0</v>
          </cell>
          <cell r="CT52">
            <v>14500</v>
          </cell>
          <cell r="CU52">
            <v>15200</v>
          </cell>
          <cell r="CV52">
            <v>0</v>
          </cell>
          <cell r="CW52">
            <v>22700</v>
          </cell>
          <cell r="CX52">
            <v>40940</v>
          </cell>
          <cell r="CY52">
            <v>20280</v>
          </cell>
          <cell r="CZ52">
            <v>0</v>
          </cell>
          <cell r="DA52">
            <v>166600</v>
          </cell>
        </row>
        <row r="53">
          <cell r="M53">
            <v>0</v>
          </cell>
          <cell r="R53">
            <v>0</v>
          </cell>
          <cell r="U53">
            <v>36000</v>
          </cell>
          <cell r="AZ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CC53">
            <v>0</v>
          </cell>
          <cell r="CD53">
            <v>0</v>
          </cell>
          <cell r="CE53">
            <v>0</v>
          </cell>
          <cell r="CQ53" t="str">
            <v>660</v>
          </cell>
          <cell r="CR53">
            <v>36000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36000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</row>
        <row r="54">
          <cell r="M54">
            <v>0</v>
          </cell>
          <cell r="R54">
            <v>0</v>
          </cell>
          <cell r="AE54">
            <v>100000</v>
          </cell>
          <cell r="AZ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CC54">
            <v>0</v>
          </cell>
          <cell r="CD54">
            <v>0</v>
          </cell>
          <cell r="CE54">
            <v>0</v>
          </cell>
          <cell r="CQ54" t="str">
            <v>670</v>
          </cell>
          <cell r="CR54">
            <v>100000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100000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</row>
        <row r="55">
          <cell r="M55">
            <v>0</v>
          </cell>
          <cell r="BP55">
            <v>115755</v>
          </cell>
          <cell r="CQ55" t="str">
            <v>680</v>
          </cell>
          <cell r="CR55">
            <v>115755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115755</v>
          </cell>
          <cell r="CZ55">
            <v>0</v>
          </cell>
          <cell r="DA55">
            <v>0</v>
          </cell>
        </row>
        <row r="56">
          <cell r="M56">
            <v>0</v>
          </cell>
          <cell r="BP56">
            <v>250000</v>
          </cell>
          <cell r="CQ56" t="str">
            <v>681</v>
          </cell>
          <cell r="CR56">
            <v>250000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W56">
            <v>0</v>
          </cell>
          <cell r="CX56">
            <v>0</v>
          </cell>
          <cell r="CY56">
            <v>250000</v>
          </cell>
          <cell r="CZ56">
            <v>0</v>
          </cell>
          <cell r="DA56">
            <v>0</v>
          </cell>
        </row>
        <row r="57">
          <cell r="M57">
            <v>0</v>
          </cell>
          <cell r="R57">
            <v>0</v>
          </cell>
          <cell r="Z57">
            <v>522500</v>
          </cell>
          <cell r="AZ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CC57">
            <v>0</v>
          </cell>
          <cell r="CD57">
            <v>0</v>
          </cell>
          <cell r="CE57">
            <v>0</v>
          </cell>
          <cell r="CQ57" t="str">
            <v>690</v>
          </cell>
          <cell r="CR57">
            <v>522500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522500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</row>
        <row r="58">
          <cell r="M58">
            <v>0</v>
          </cell>
          <cell r="P58">
            <v>0</v>
          </cell>
          <cell r="Q58">
            <v>0</v>
          </cell>
          <cell r="R58">
            <v>0</v>
          </cell>
          <cell r="AZ58">
            <v>0</v>
          </cell>
          <cell r="BH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CC58">
            <v>0</v>
          </cell>
          <cell r="CD58">
            <v>0</v>
          </cell>
          <cell r="CE58">
            <v>0</v>
          </cell>
          <cell r="CQ58" t="str">
            <v>940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</row>
        <row r="62">
          <cell r="F62">
            <v>-2205963</v>
          </cell>
          <cell r="G62">
            <v>2015896.08</v>
          </cell>
          <cell r="H62">
            <v>1386956.04</v>
          </cell>
          <cell r="I62">
            <v>355500</v>
          </cell>
          <cell r="J62">
            <v>519235</v>
          </cell>
          <cell r="K62">
            <v>541835.98</v>
          </cell>
          <cell r="L62">
            <v>483698</v>
          </cell>
          <cell r="M62">
            <v>1520167</v>
          </cell>
          <cell r="N62">
            <v>2624465.96</v>
          </cell>
          <cell r="O62">
            <v>3051447</v>
          </cell>
          <cell r="P62">
            <v>1722236.06</v>
          </cell>
          <cell r="Q62">
            <v>659395.93999999994</v>
          </cell>
          <cell r="R62">
            <v>1363130</v>
          </cell>
          <cell r="S62">
            <v>537917.04</v>
          </cell>
          <cell r="T62">
            <v>2953970.96</v>
          </cell>
          <cell r="U62">
            <v>3496523.08</v>
          </cell>
          <cell r="V62">
            <v>4363242</v>
          </cell>
          <cell r="W62">
            <v>316341.02</v>
          </cell>
          <cell r="X62">
            <v>626805.96</v>
          </cell>
          <cell r="Y62">
            <v>485322</v>
          </cell>
          <cell r="Z62">
            <v>7534353.9800000004</v>
          </cell>
          <cell r="AA62">
            <v>1509350</v>
          </cell>
          <cell r="AB62">
            <v>0</v>
          </cell>
          <cell r="AC62">
            <v>588780.06000000006</v>
          </cell>
          <cell r="AD62">
            <v>1474579.02</v>
          </cell>
          <cell r="AE62">
            <v>2048709.98</v>
          </cell>
          <cell r="AF62">
            <v>1150450.06</v>
          </cell>
          <cell r="AG62">
            <v>11686000</v>
          </cell>
          <cell r="AH62">
            <v>741695.02</v>
          </cell>
          <cell r="AI62">
            <v>3840477.94</v>
          </cell>
          <cell r="AJ62">
            <v>846929</v>
          </cell>
          <cell r="AK62">
            <v>1112464.08</v>
          </cell>
          <cell r="AL62">
            <v>12011241.92</v>
          </cell>
          <cell r="AM62">
            <v>2421652.12</v>
          </cell>
          <cell r="AN62">
            <v>1374741.04</v>
          </cell>
          <cell r="AO62">
            <v>1928873.88</v>
          </cell>
          <cell r="AP62">
            <v>334087.94000000006</v>
          </cell>
          <cell r="AQ62">
            <v>2399565.02</v>
          </cell>
          <cell r="AR62">
            <v>1410888.98</v>
          </cell>
          <cell r="AS62">
            <v>2688967.06</v>
          </cell>
          <cell r="AT62">
            <v>812989.14000000013</v>
          </cell>
          <cell r="AU62">
            <v>1546901.06</v>
          </cell>
          <cell r="AV62">
            <v>419313.94</v>
          </cell>
          <cell r="AW62">
            <v>15513963.039999999</v>
          </cell>
          <cell r="AX62">
            <v>1843596.98</v>
          </cell>
          <cell r="AY62">
            <v>2330365.1</v>
          </cell>
          <cell r="AZ62">
            <v>699852</v>
          </cell>
          <cell r="BA62">
            <v>919009.04</v>
          </cell>
          <cell r="BB62">
            <v>3540448.02</v>
          </cell>
          <cell r="BC62">
            <v>2648116.94</v>
          </cell>
          <cell r="BD62">
            <v>1035327.94</v>
          </cell>
          <cell r="BE62">
            <v>2873059.02</v>
          </cell>
          <cell r="BF62">
            <v>319465.98</v>
          </cell>
          <cell r="BG62">
            <v>2530060.06</v>
          </cell>
          <cell r="BH62">
            <v>1943565.96</v>
          </cell>
          <cell r="BI62">
            <v>1536249</v>
          </cell>
          <cell r="BJ62">
            <v>1293160</v>
          </cell>
          <cell r="BK62">
            <v>1996346.98</v>
          </cell>
          <cell r="BL62">
            <v>6362431.0199999996</v>
          </cell>
          <cell r="BM62">
            <v>698933</v>
          </cell>
          <cell r="BN62">
            <v>1513784</v>
          </cell>
          <cell r="BO62">
            <v>1203764</v>
          </cell>
          <cell r="BP62">
            <v>661832</v>
          </cell>
          <cell r="BQ62">
            <v>373313</v>
          </cell>
          <cell r="BR62">
            <v>458175</v>
          </cell>
          <cell r="BS62">
            <v>0</v>
          </cell>
          <cell r="BT62">
            <v>1509276.04</v>
          </cell>
          <cell r="BU62">
            <v>1870311.94</v>
          </cell>
          <cell r="BV62">
            <v>1583430.06</v>
          </cell>
          <cell r="BW62">
            <v>608309.98</v>
          </cell>
          <cell r="BX62">
            <v>27287.999999999891</v>
          </cell>
          <cell r="BY62">
            <v>213477.97999999998</v>
          </cell>
          <cell r="BZ62">
            <v>632518.04</v>
          </cell>
          <cell r="CA62">
            <v>1040078</v>
          </cell>
          <cell r="CB62">
            <v>836840.06</v>
          </cell>
          <cell r="CC62">
            <v>1008331</v>
          </cell>
          <cell r="CD62">
            <v>171047</v>
          </cell>
          <cell r="CE62">
            <v>179135</v>
          </cell>
          <cell r="CF62">
            <v>2272842.02</v>
          </cell>
          <cell r="CG62">
            <v>1157900.06</v>
          </cell>
          <cell r="CH62">
            <v>549273.96</v>
          </cell>
        </row>
        <row r="66">
          <cell r="CR66" t="str">
            <v>Total Of Amount</v>
          </cell>
          <cell r="CS66" t="str">
            <v>11</v>
          </cell>
          <cell r="CT66" t="str">
            <v>2100</v>
          </cell>
          <cell r="CU66" t="str">
            <v>2200</v>
          </cell>
          <cell r="CV66" t="str">
            <v>2300</v>
          </cell>
          <cell r="CW66" t="str">
            <v>2400</v>
          </cell>
          <cell r="CX66" t="str">
            <v>2500</v>
          </cell>
          <cell r="CY66" t="str">
            <v>2600</v>
          </cell>
          <cell r="CZ66" t="str">
            <v>2700</v>
          </cell>
          <cell r="DA66" t="str">
            <v>2800</v>
          </cell>
        </row>
        <row r="67">
          <cell r="CR67">
            <v>92181611.579999998</v>
          </cell>
          <cell r="CS67">
            <v>-1930963</v>
          </cell>
          <cell r="CT67">
            <v>8032599.0800000001</v>
          </cell>
          <cell r="CU67">
            <v>12378092.98</v>
          </cell>
          <cell r="CV67">
            <v>0</v>
          </cell>
          <cell r="CW67">
            <v>24100662.239999998</v>
          </cell>
          <cell r="CX67">
            <v>37772257.060000002</v>
          </cell>
          <cell r="CY67">
            <v>5313948.08</v>
          </cell>
          <cell r="CZ67">
            <v>0</v>
          </cell>
          <cell r="DA67">
            <v>6515015.1400000006</v>
          </cell>
        </row>
        <row r="68">
          <cell r="CR68">
            <v>9703725</v>
          </cell>
          <cell r="CS68">
            <v>0</v>
          </cell>
          <cell r="CT68">
            <v>12000</v>
          </cell>
          <cell r="CU68">
            <v>0</v>
          </cell>
          <cell r="CV68">
            <v>0</v>
          </cell>
          <cell r="CW68">
            <v>9691725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</row>
        <row r="69">
          <cell r="CR69">
            <v>2012441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2012441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</row>
        <row r="70">
          <cell r="CR70">
            <v>20858497</v>
          </cell>
          <cell r="CS70">
            <v>0</v>
          </cell>
          <cell r="CT70">
            <v>1600</v>
          </cell>
          <cell r="CU70">
            <v>8800</v>
          </cell>
          <cell r="CV70">
            <v>0</v>
          </cell>
          <cell r="CW70">
            <v>20100137</v>
          </cell>
          <cell r="CX70">
            <v>737990</v>
          </cell>
          <cell r="CY70">
            <v>550</v>
          </cell>
          <cell r="CZ70">
            <v>0</v>
          </cell>
          <cell r="DA70">
            <v>9420</v>
          </cell>
        </row>
        <row r="71">
          <cell r="CR71">
            <v>13294274</v>
          </cell>
          <cell r="CS71">
            <v>0</v>
          </cell>
          <cell r="CT71">
            <v>1942500</v>
          </cell>
          <cell r="CU71">
            <v>1648500</v>
          </cell>
          <cell r="CV71">
            <v>0</v>
          </cell>
          <cell r="CW71">
            <v>4481500</v>
          </cell>
          <cell r="CX71">
            <v>4070970</v>
          </cell>
          <cell r="CY71">
            <v>458874</v>
          </cell>
          <cell r="CZ71">
            <v>0</v>
          </cell>
          <cell r="DA71">
            <v>691930</v>
          </cell>
        </row>
        <row r="72">
          <cell r="CR72">
            <v>7031334</v>
          </cell>
          <cell r="CS72">
            <v>0</v>
          </cell>
          <cell r="CT72">
            <v>130750</v>
          </cell>
          <cell r="CU72">
            <v>0</v>
          </cell>
          <cell r="CV72">
            <v>0</v>
          </cell>
          <cell r="CW72">
            <v>1525000</v>
          </cell>
          <cell r="CX72">
            <v>0</v>
          </cell>
          <cell r="CY72">
            <v>5375584</v>
          </cell>
          <cell r="CZ72">
            <v>0</v>
          </cell>
          <cell r="DA72">
            <v>0</v>
          </cell>
        </row>
        <row r="73">
          <cell r="CR73">
            <v>4680746</v>
          </cell>
          <cell r="CS73">
            <v>0</v>
          </cell>
          <cell r="CT73">
            <v>876338</v>
          </cell>
          <cell r="CU73">
            <v>620845</v>
          </cell>
          <cell r="CV73">
            <v>0</v>
          </cell>
          <cell r="CW73">
            <v>1038560</v>
          </cell>
          <cell r="CX73">
            <v>1563454</v>
          </cell>
          <cell r="CY73">
            <v>259003</v>
          </cell>
          <cell r="CZ73">
            <v>0</v>
          </cell>
          <cell r="DA73">
            <v>322546</v>
          </cell>
        </row>
        <row r="74">
          <cell r="CR74">
            <v>2893382</v>
          </cell>
          <cell r="CS74">
            <v>-275000</v>
          </cell>
          <cell r="CT74">
            <v>99045</v>
          </cell>
          <cell r="CU74">
            <v>97970</v>
          </cell>
          <cell r="CV74">
            <v>0</v>
          </cell>
          <cell r="CW74">
            <v>2002000</v>
          </cell>
          <cell r="CX74">
            <v>207260</v>
          </cell>
          <cell r="CY74">
            <v>453053</v>
          </cell>
          <cell r="CZ74">
            <v>0</v>
          </cell>
          <cell r="DA74">
            <v>309054</v>
          </cell>
        </row>
        <row r="75"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</row>
        <row r="76">
          <cell r="CR76">
            <v>152656010.57999998</v>
          </cell>
          <cell r="CS76">
            <v>-2205963</v>
          </cell>
          <cell r="CT76">
            <v>11094832.08</v>
          </cell>
          <cell r="CU76">
            <v>14754207.98</v>
          </cell>
          <cell r="CV76">
            <v>0</v>
          </cell>
          <cell r="CW76">
            <v>64952025.239999995</v>
          </cell>
          <cell r="CX76">
            <v>44351931.060000002</v>
          </cell>
          <cell r="CY76">
            <v>11861012.08</v>
          </cell>
          <cell r="CZ76">
            <v>0</v>
          </cell>
          <cell r="DA76">
            <v>7847965.1400000006</v>
          </cell>
        </row>
      </sheetData>
      <sheetData sheetId="4">
        <row r="1">
          <cell r="F1" t="str">
            <v>11</v>
          </cell>
          <cell r="G1" t="str">
            <v>2111</v>
          </cell>
          <cell r="H1" t="str">
            <v>2121</v>
          </cell>
          <cell r="I1" t="str">
            <v>2122</v>
          </cell>
          <cell r="J1" t="str">
            <v>2123</v>
          </cell>
          <cell r="K1" t="str">
            <v>2124</v>
          </cell>
          <cell r="L1" t="str">
            <v>2131</v>
          </cell>
          <cell r="M1" t="str">
            <v>2211</v>
          </cell>
          <cell r="N1" t="str">
            <v>2221</v>
          </cell>
          <cell r="O1" t="str">
            <v>2231</v>
          </cell>
          <cell r="P1" t="str">
            <v>2241</v>
          </cell>
          <cell r="Q1" t="str">
            <v>2242</v>
          </cell>
          <cell r="R1" t="str">
            <v>2251</v>
          </cell>
          <cell r="S1" t="str">
            <v>2311</v>
          </cell>
          <cell r="T1" t="str">
            <v>2321</v>
          </cell>
          <cell r="U1" t="str">
            <v>2331</v>
          </cell>
          <cell r="V1" t="str">
            <v>2341</v>
          </cell>
          <cell r="W1" t="str">
            <v>2342</v>
          </cell>
          <cell r="X1" t="str">
            <v>2343</v>
          </cell>
          <cell r="Y1" t="str">
            <v>2344</v>
          </cell>
          <cell r="Z1" t="str">
            <v>2351</v>
          </cell>
          <cell r="AA1" t="str">
            <v>2361</v>
          </cell>
          <cell r="AB1" t="str">
            <v>2372</v>
          </cell>
          <cell r="AC1" t="str">
            <v>2373</v>
          </cell>
          <cell r="AD1" t="str">
            <v>2374</v>
          </cell>
          <cell r="AE1" t="str">
            <v>2411</v>
          </cell>
          <cell r="AF1" t="str">
            <v>2412</v>
          </cell>
          <cell r="AG1" t="str">
            <v>2421</v>
          </cell>
          <cell r="AH1" t="str">
            <v>2431</v>
          </cell>
          <cell r="AI1" t="str">
            <v>2441</v>
          </cell>
          <cell r="AJ1" t="str">
            <v>2451</v>
          </cell>
          <cell r="AK1" t="str">
            <v>2452</v>
          </cell>
          <cell r="AL1" t="str">
            <v>2453</v>
          </cell>
          <cell r="AM1" t="str">
            <v>2454</v>
          </cell>
          <cell r="AN1" t="str">
            <v>2455</v>
          </cell>
          <cell r="AO1" t="str">
            <v>2456</v>
          </cell>
          <cell r="AP1" t="str">
            <v>2461</v>
          </cell>
          <cell r="AQ1" t="str">
            <v>2462</v>
          </cell>
          <cell r="AR1" t="str">
            <v>2463</v>
          </cell>
          <cell r="AS1" t="str">
            <v>2464</v>
          </cell>
          <cell r="AT1" t="str">
            <v>2465</v>
          </cell>
          <cell r="AU1" t="str">
            <v>2511</v>
          </cell>
          <cell r="AV1" t="str">
            <v>2521</v>
          </cell>
          <cell r="AW1" t="str">
            <v>2522</v>
          </cell>
          <cell r="AX1" t="str">
            <v>2523</v>
          </cell>
          <cell r="AY1" t="str">
            <v>2524</v>
          </cell>
          <cell r="AZ1" t="str">
            <v>2531</v>
          </cell>
          <cell r="BA1" t="str">
            <v>2541</v>
          </cell>
          <cell r="BB1" t="str">
            <v>2542</v>
          </cell>
          <cell r="BC1" t="str">
            <v>2543</v>
          </cell>
          <cell r="BD1" t="str">
            <v>2544</v>
          </cell>
          <cell r="BE1" t="str">
            <v>2545</v>
          </cell>
          <cell r="BF1" t="str">
            <v>2551</v>
          </cell>
          <cell r="BG1" t="str">
            <v>2552</v>
          </cell>
          <cell r="BH1" t="str">
            <v>2553</v>
          </cell>
          <cell r="BI1" t="str">
            <v>2554</v>
          </cell>
          <cell r="BJ1" t="str">
            <v>2555</v>
          </cell>
          <cell r="BK1" t="str">
            <v>2561</v>
          </cell>
          <cell r="BL1" t="str">
            <v>2611</v>
          </cell>
          <cell r="BM1" t="str">
            <v>2621</v>
          </cell>
          <cell r="BN1" t="str">
            <v>2631</v>
          </cell>
          <cell r="BO1" t="str">
            <v>2641</v>
          </cell>
          <cell r="BP1" t="str">
            <v>2651</v>
          </cell>
          <cell r="BQ1" t="str">
            <v>2661</v>
          </cell>
          <cell r="BR1" t="str">
            <v>2671</v>
          </cell>
          <cell r="BS1" t="str">
            <v>2711</v>
          </cell>
          <cell r="BT1" t="str">
            <v>2721</v>
          </cell>
          <cell r="BU1" t="str">
            <v>2722</v>
          </cell>
          <cell r="BV1" t="str">
            <v>2723</v>
          </cell>
          <cell r="BW1" t="str">
            <v>2731</v>
          </cell>
          <cell r="BX1" t="str">
            <v>2741</v>
          </cell>
          <cell r="BY1" t="str">
            <v>2751</v>
          </cell>
          <cell r="BZ1" t="str">
            <v>2811</v>
          </cell>
          <cell r="CA1" t="str">
            <v>2821</v>
          </cell>
          <cell r="CB1" t="str">
            <v>2822</v>
          </cell>
          <cell r="CC1" t="str">
            <v>2831</v>
          </cell>
          <cell r="CD1" t="str">
            <v>2832</v>
          </cell>
          <cell r="CE1" t="str">
            <v>2833</v>
          </cell>
          <cell r="CF1" t="str">
            <v>2841</v>
          </cell>
          <cell r="CG1" t="str">
            <v>2842</v>
          </cell>
          <cell r="CH1" t="str">
            <v>2843</v>
          </cell>
        </row>
        <row r="2">
          <cell r="G2">
            <v>1100209.04</v>
          </cell>
          <cell r="H2">
            <v>318171.02</v>
          </cell>
          <cell r="J2">
            <v>770868</v>
          </cell>
          <cell r="K2">
            <v>794115.02</v>
          </cell>
          <cell r="L2">
            <v>691200.02</v>
          </cell>
          <cell r="M2">
            <v>1303852.02</v>
          </cell>
          <cell r="N2">
            <v>2543624.02</v>
          </cell>
          <cell r="O2">
            <v>2474366.04</v>
          </cell>
          <cell r="P2">
            <v>1052088.04</v>
          </cell>
          <cell r="Q2">
            <v>741815.98</v>
          </cell>
          <cell r="R2">
            <v>1050989.96</v>
          </cell>
          <cell r="S2">
            <v>214395.96</v>
          </cell>
          <cell r="T2">
            <v>1118122.02</v>
          </cell>
          <cell r="U2">
            <v>894802.98</v>
          </cell>
          <cell r="V2">
            <v>369550.98</v>
          </cell>
          <cell r="W2">
            <v>505981.04</v>
          </cell>
          <cell r="X2">
            <v>740026</v>
          </cell>
          <cell r="Y2">
            <v>637469.02</v>
          </cell>
          <cell r="Z2">
            <v>827317.04</v>
          </cell>
          <cell r="AA2">
            <v>959337</v>
          </cell>
          <cell r="AB2">
            <v>479504.96</v>
          </cell>
          <cell r="AD2">
            <v>671329</v>
          </cell>
          <cell r="AE2">
            <v>585081.98</v>
          </cell>
          <cell r="AF2">
            <v>496644.04</v>
          </cell>
          <cell r="AG2">
            <v>892188.96</v>
          </cell>
          <cell r="AH2">
            <v>1700234</v>
          </cell>
          <cell r="AI2">
            <v>548960</v>
          </cell>
          <cell r="AJ2">
            <v>308232</v>
          </cell>
          <cell r="AK2">
            <v>1687631</v>
          </cell>
          <cell r="AL2">
            <v>2011919.98</v>
          </cell>
          <cell r="AM2">
            <v>1685038.02</v>
          </cell>
          <cell r="AN2">
            <v>1494674.02</v>
          </cell>
          <cell r="AO2">
            <v>1529098.04</v>
          </cell>
          <cell r="AP2">
            <v>506547.98</v>
          </cell>
          <cell r="AQ2">
            <v>2174199</v>
          </cell>
          <cell r="AR2">
            <v>1288467.02</v>
          </cell>
          <cell r="AS2">
            <v>2088032.04</v>
          </cell>
          <cell r="AT2">
            <v>983806.02</v>
          </cell>
          <cell r="AU2">
            <v>459881.04</v>
          </cell>
          <cell r="AV2">
            <v>346309.96</v>
          </cell>
          <cell r="AW2">
            <v>10897937.960000001</v>
          </cell>
          <cell r="AX2">
            <v>1478204.04</v>
          </cell>
          <cell r="AY2">
            <v>1447403</v>
          </cell>
          <cell r="AZ2">
            <v>683849.96</v>
          </cell>
          <cell r="BA2">
            <v>436507.96</v>
          </cell>
          <cell r="BB2">
            <v>1942140.98</v>
          </cell>
          <cell r="BC2">
            <v>2706615.98</v>
          </cell>
          <cell r="BE2">
            <v>2308411</v>
          </cell>
          <cell r="BF2">
            <v>616640.02</v>
          </cell>
          <cell r="BG2">
            <v>1824879.96</v>
          </cell>
          <cell r="BH2">
            <v>1499029.02</v>
          </cell>
          <cell r="BI2">
            <v>1349176.98</v>
          </cell>
          <cell r="BJ2">
            <v>1294687.02</v>
          </cell>
          <cell r="BK2">
            <v>1357378.02</v>
          </cell>
          <cell r="BL2">
            <v>415172.04</v>
          </cell>
          <cell r="BM2">
            <v>644434.04</v>
          </cell>
          <cell r="BN2">
            <v>1197872.02</v>
          </cell>
          <cell r="BO2">
            <v>1129211.02</v>
          </cell>
          <cell r="BP2">
            <v>138320</v>
          </cell>
          <cell r="BQ2">
            <v>494548.04</v>
          </cell>
          <cell r="BR2">
            <v>445741.98</v>
          </cell>
          <cell r="BT2">
            <v>307001.02</v>
          </cell>
          <cell r="BU2">
            <v>1457495.96</v>
          </cell>
          <cell r="BV2">
            <v>1162205.04</v>
          </cell>
          <cell r="BW2">
            <v>1041980.96</v>
          </cell>
          <cell r="BX2">
            <v>612260.98</v>
          </cell>
          <cell r="BY2">
            <v>248976</v>
          </cell>
          <cell r="BZ2">
            <v>443141.04</v>
          </cell>
          <cell r="CA2">
            <v>624060.02</v>
          </cell>
          <cell r="CB2">
            <v>592005</v>
          </cell>
          <cell r="CC2">
            <v>385857.02</v>
          </cell>
          <cell r="CD2">
            <v>395613.02</v>
          </cell>
          <cell r="CE2">
            <v>214395.96</v>
          </cell>
          <cell r="CF2">
            <v>967060.04</v>
          </cell>
          <cell r="CG2">
            <v>1641272.04</v>
          </cell>
          <cell r="CH2">
            <v>785448.95999999996</v>
          </cell>
        </row>
        <row r="3">
          <cell r="G3">
            <v>0</v>
          </cell>
          <cell r="H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450499.98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31365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</row>
        <row r="4">
          <cell r="G4">
            <v>0</v>
          </cell>
          <cell r="H4">
            <v>1850.02</v>
          </cell>
          <cell r="J4">
            <v>2049.98</v>
          </cell>
          <cell r="K4">
            <v>0</v>
          </cell>
          <cell r="L4">
            <v>15200</v>
          </cell>
          <cell r="M4">
            <v>0</v>
          </cell>
          <cell r="N4">
            <v>0</v>
          </cell>
          <cell r="O4">
            <v>0</v>
          </cell>
          <cell r="P4">
            <v>13999.98</v>
          </cell>
          <cell r="Q4">
            <v>9400.0400000000009</v>
          </cell>
          <cell r="R4">
            <v>0</v>
          </cell>
          <cell r="S4">
            <v>0</v>
          </cell>
          <cell r="T4">
            <v>26049.96</v>
          </cell>
          <cell r="U4">
            <v>0</v>
          </cell>
          <cell r="V4">
            <v>0</v>
          </cell>
          <cell r="W4">
            <v>3312.02</v>
          </cell>
          <cell r="X4">
            <v>21238</v>
          </cell>
          <cell r="Y4">
            <v>2939.96</v>
          </cell>
          <cell r="Z4">
            <v>10079.959999999999</v>
          </cell>
          <cell r="AA4">
            <v>10069.959999999999</v>
          </cell>
          <cell r="AB4">
            <v>0</v>
          </cell>
          <cell r="AD4">
            <v>19800.04</v>
          </cell>
          <cell r="AE4">
            <v>4200.04</v>
          </cell>
          <cell r="AF4">
            <v>18200.02</v>
          </cell>
          <cell r="AG4">
            <v>0</v>
          </cell>
          <cell r="AH4">
            <v>56199.98</v>
          </cell>
          <cell r="AI4">
            <v>111100.04</v>
          </cell>
          <cell r="AJ4">
            <v>3500</v>
          </cell>
          <cell r="AK4">
            <v>298799.98</v>
          </cell>
          <cell r="AL4">
            <v>54700.02</v>
          </cell>
          <cell r="AM4">
            <v>81249.960000000006</v>
          </cell>
          <cell r="AN4">
            <v>70499.98</v>
          </cell>
          <cell r="AO4">
            <v>72100.02</v>
          </cell>
          <cell r="AP4">
            <v>3500</v>
          </cell>
          <cell r="AQ4">
            <v>52350</v>
          </cell>
          <cell r="AR4">
            <v>87899.98</v>
          </cell>
          <cell r="AS4">
            <v>280849.96000000002</v>
          </cell>
          <cell r="AT4">
            <v>225500.04</v>
          </cell>
          <cell r="AU4">
            <v>0</v>
          </cell>
          <cell r="AV4">
            <v>0</v>
          </cell>
          <cell r="AW4">
            <v>2928370.98</v>
          </cell>
          <cell r="AX4">
            <v>262538</v>
          </cell>
          <cell r="AY4">
            <v>59039.96</v>
          </cell>
          <cell r="AZ4">
            <v>8112</v>
          </cell>
          <cell r="BA4">
            <v>20650</v>
          </cell>
          <cell r="BB4">
            <v>419930.04</v>
          </cell>
          <cell r="BC4">
            <v>296699.96000000002</v>
          </cell>
          <cell r="BE4">
            <v>159465.96</v>
          </cell>
          <cell r="BF4">
            <v>0</v>
          </cell>
          <cell r="BG4">
            <v>0</v>
          </cell>
          <cell r="BH4">
            <v>0</v>
          </cell>
          <cell r="BI4">
            <v>34954.959999999999</v>
          </cell>
          <cell r="BJ4">
            <v>84239.96</v>
          </cell>
          <cell r="BK4">
            <v>203900</v>
          </cell>
          <cell r="BL4">
            <v>0</v>
          </cell>
          <cell r="BM4">
            <v>0</v>
          </cell>
          <cell r="BN4">
            <v>0</v>
          </cell>
          <cell r="BO4">
            <v>22500.02</v>
          </cell>
          <cell r="BP4">
            <v>0</v>
          </cell>
          <cell r="BQ4">
            <v>8269.9599999999991</v>
          </cell>
          <cell r="BR4">
            <v>8575.98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2993</v>
          </cell>
          <cell r="CD4">
            <v>0</v>
          </cell>
          <cell r="CE4">
            <v>0</v>
          </cell>
          <cell r="CF4">
            <v>0</v>
          </cell>
          <cell r="CG4">
            <v>46397.96</v>
          </cell>
          <cell r="CH4">
            <v>0</v>
          </cell>
        </row>
        <row r="5">
          <cell r="V5">
            <v>250000</v>
          </cell>
        </row>
        <row r="6">
          <cell r="G6">
            <v>532322.98</v>
          </cell>
          <cell r="H6">
            <v>43682</v>
          </cell>
          <cell r="J6">
            <v>80107</v>
          </cell>
          <cell r="K6">
            <v>84645.02</v>
          </cell>
          <cell r="L6">
            <v>79667.98</v>
          </cell>
          <cell r="M6">
            <v>300066.03999999998</v>
          </cell>
          <cell r="N6">
            <v>255058.96</v>
          </cell>
          <cell r="O6">
            <v>238240.98</v>
          </cell>
          <cell r="P6">
            <v>106485.04</v>
          </cell>
          <cell r="Q6">
            <v>66927.039999999994</v>
          </cell>
          <cell r="R6">
            <v>107385.04</v>
          </cell>
          <cell r="S6">
            <v>32240.02</v>
          </cell>
          <cell r="T6">
            <v>114999.02</v>
          </cell>
          <cell r="U6">
            <v>90589.96</v>
          </cell>
          <cell r="V6">
            <v>51239.02</v>
          </cell>
          <cell r="W6">
            <v>57751</v>
          </cell>
          <cell r="X6">
            <v>77417.960000000006</v>
          </cell>
          <cell r="Y6">
            <v>68915.02</v>
          </cell>
          <cell r="Z6">
            <v>85289.98</v>
          </cell>
          <cell r="AA6">
            <v>97203.96</v>
          </cell>
          <cell r="AB6">
            <v>55325.98</v>
          </cell>
          <cell r="AD6">
            <v>70761.02</v>
          </cell>
          <cell r="AE6">
            <v>190567.98</v>
          </cell>
          <cell r="AF6">
            <v>54239.96</v>
          </cell>
          <cell r="AG6">
            <v>94808.04</v>
          </cell>
          <cell r="AH6">
            <v>163050.98000000001</v>
          </cell>
          <cell r="AI6">
            <v>59322.96</v>
          </cell>
          <cell r="AJ6">
            <v>42370.02</v>
          </cell>
          <cell r="AK6">
            <v>162985.04</v>
          </cell>
          <cell r="AL6">
            <v>192660.98</v>
          </cell>
          <cell r="AM6">
            <v>163290.96</v>
          </cell>
          <cell r="AN6">
            <v>145718.04</v>
          </cell>
          <cell r="AO6">
            <v>149605.98000000001</v>
          </cell>
          <cell r="AP6">
            <v>72273.98</v>
          </cell>
          <cell r="AQ6">
            <v>219361.96</v>
          </cell>
          <cell r="AR6">
            <v>128388</v>
          </cell>
          <cell r="AS6">
            <v>199393.02</v>
          </cell>
          <cell r="AT6">
            <v>88760.04</v>
          </cell>
          <cell r="AU6">
            <v>174280</v>
          </cell>
          <cell r="AV6">
            <v>47886.98</v>
          </cell>
          <cell r="AW6">
            <v>1075607.02</v>
          </cell>
          <cell r="AX6">
            <v>145259.01999999999</v>
          </cell>
          <cell r="AY6">
            <v>142539.96</v>
          </cell>
          <cell r="AZ6">
            <v>76673.960000000006</v>
          </cell>
          <cell r="BA6">
            <v>57121.02</v>
          </cell>
          <cell r="BB6">
            <v>186290.04</v>
          </cell>
          <cell r="BC6">
            <v>255749</v>
          </cell>
          <cell r="BE6">
            <v>219646</v>
          </cell>
          <cell r="BF6">
            <v>82032.960000000006</v>
          </cell>
          <cell r="BG6">
            <v>176033.04</v>
          </cell>
          <cell r="BH6">
            <v>147534.01999999999</v>
          </cell>
          <cell r="BI6">
            <v>133238.04</v>
          </cell>
          <cell r="BJ6">
            <v>128405.02</v>
          </cell>
          <cell r="BK6">
            <v>134781.01999999999</v>
          </cell>
          <cell r="BL6">
            <v>157267</v>
          </cell>
          <cell r="BM6">
            <v>96906</v>
          </cell>
          <cell r="BN6">
            <v>180130</v>
          </cell>
          <cell r="BO6">
            <v>159744.95999999999</v>
          </cell>
          <cell r="BP6">
            <v>20800.02</v>
          </cell>
          <cell r="BQ6">
            <v>52461.96</v>
          </cell>
          <cell r="BR6">
            <v>51219</v>
          </cell>
          <cell r="BT6">
            <v>41427</v>
          </cell>
          <cell r="BU6">
            <v>143550.04</v>
          </cell>
          <cell r="BV6">
            <v>116910.96</v>
          </cell>
          <cell r="BW6">
            <v>116940.04</v>
          </cell>
          <cell r="BX6">
            <v>65405.02</v>
          </cell>
          <cell r="BY6">
            <v>37440.019999999997</v>
          </cell>
          <cell r="BZ6">
            <v>170398.04</v>
          </cell>
          <cell r="CA6">
            <v>70349.039999999994</v>
          </cell>
          <cell r="CB6">
            <v>63622.98</v>
          </cell>
          <cell r="CC6">
            <v>48639.96</v>
          </cell>
          <cell r="CD6">
            <v>48963</v>
          </cell>
          <cell r="CE6">
            <v>32240.02</v>
          </cell>
          <cell r="CF6">
            <v>103414.04</v>
          </cell>
          <cell r="CG6">
            <v>159871.96</v>
          </cell>
          <cell r="CH6">
            <v>82812.960000000006</v>
          </cell>
        </row>
        <row r="7">
          <cell r="V7">
            <v>667500</v>
          </cell>
        </row>
        <row r="8">
          <cell r="V8">
            <v>400000</v>
          </cell>
        </row>
        <row r="9"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4788.0200000000004</v>
          </cell>
          <cell r="BA9">
            <v>0</v>
          </cell>
          <cell r="BB9">
            <v>0</v>
          </cell>
          <cell r="BC9">
            <v>0</v>
          </cell>
          <cell r="BE9">
            <v>0</v>
          </cell>
          <cell r="BF9">
            <v>0</v>
          </cell>
          <cell r="BG9">
            <v>0</v>
          </cell>
          <cell r="BH9">
            <v>9575.9599999999991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</row>
        <row r="10">
          <cell r="F10">
            <v>0</v>
          </cell>
          <cell r="G10">
            <v>0</v>
          </cell>
          <cell r="M10">
            <v>0</v>
          </cell>
          <cell r="S10">
            <v>0</v>
          </cell>
          <cell r="V10">
            <v>0</v>
          </cell>
          <cell r="AE10">
            <v>0</v>
          </cell>
          <cell r="AU10">
            <v>0</v>
          </cell>
          <cell r="BL10">
            <v>0</v>
          </cell>
          <cell r="BS10">
            <v>0</v>
          </cell>
          <cell r="BZ10">
            <v>0</v>
          </cell>
        </row>
        <row r="11">
          <cell r="F11">
            <v>-3936000</v>
          </cell>
          <cell r="G11">
            <v>0</v>
          </cell>
          <cell r="M11">
            <v>0</v>
          </cell>
          <cell r="S11">
            <v>0</v>
          </cell>
          <cell r="AE11">
            <v>0</v>
          </cell>
          <cell r="AU11">
            <v>0</v>
          </cell>
          <cell r="BL11">
            <v>0</v>
          </cell>
          <cell r="BS11">
            <v>0</v>
          </cell>
          <cell r="BZ11">
            <v>0</v>
          </cell>
        </row>
        <row r="12">
          <cell r="F12">
            <v>360000</v>
          </cell>
          <cell r="S12">
            <v>26200</v>
          </cell>
          <cell r="U12">
            <v>0</v>
          </cell>
          <cell r="AE12">
            <v>10000</v>
          </cell>
          <cell r="BP12">
            <v>4941</v>
          </cell>
        </row>
        <row r="13">
          <cell r="AW13">
            <v>-890000</v>
          </cell>
          <cell r="AX13">
            <v>-80000</v>
          </cell>
          <cell r="AY13">
            <v>-40000</v>
          </cell>
          <cell r="BB13">
            <v>-237332</v>
          </cell>
          <cell r="BC13">
            <v>-159835</v>
          </cell>
          <cell r="BE13">
            <v>-87183</v>
          </cell>
        </row>
        <row r="14">
          <cell r="F14">
            <v>40000</v>
          </cell>
          <cell r="G14">
            <v>153750</v>
          </cell>
          <cell r="M14">
            <v>67708</v>
          </cell>
          <cell r="S14">
            <v>20250</v>
          </cell>
          <cell r="AU14">
            <v>93750</v>
          </cell>
          <cell r="BL14">
            <v>67708</v>
          </cell>
        </row>
        <row r="15">
          <cell r="Z15">
            <v>20000</v>
          </cell>
          <cell r="BH15">
            <v>0</v>
          </cell>
        </row>
        <row r="16">
          <cell r="Z16">
            <v>2775350</v>
          </cell>
        </row>
        <row r="17">
          <cell r="AF17">
            <v>1627068</v>
          </cell>
          <cell r="AJ17">
            <v>468000</v>
          </cell>
        </row>
        <row r="18">
          <cell r="V18">
            <v>12000</v>
          </cell>
          <cell r="Z18">
            <v>3500350</v>
          </cell>
          <cell r="AD18">
            <v>1148200</v>
          </cell>
        </row>
        <row r="19">
          <cell r="U19">
            <v>2004494</v>
          </cell>
        </row>
        <row r="20">
          <cell r="U20">
            <v>10000</v>
          </cell>
        </row>
        <row r="21">
          <cell r="AF21">
            <v>0</v>
          </cell>
          <cell r="AJ21">
            <v>372000</v>
          </cell>
        </row>
        <row r="22">
          <cell r="AF22">
            <v>0</v>
          </cell>
          <cell r="AJ22">
            <v>1500000</v>
          </cell>
        </row>
        <row r="23">
          <cell r="AF23">
            <v>0</v>
          </cell>
          <cell r="AJ23">
            <v>300000</v>
          </cell>
        </row>
        <row r="24">
          <cell r="AF24">
            <v>0</v>
          </cell>
          <cell r="AJ24">
            <v>2300000</v>
          </cell>
        </row>
        <row r="25">
          <cell r="AF25">
            <v>1970000</v>
          </cell>
        </row>
        <row r="26">
          <cell r="AF26">
            <v>5500000</v>
          </cell>
          <cell r="BD26">
            <v>0</v>
          </cell>
        </row>
        <row r="27">
          <cell r="AF27">
            <v>30000</v>
          </cell>
          <cell r="AJ27">
            <v>651600</v>
          </cell>
        </row>
        <row r="28">
          <cell r="H28">
            <v>0</v>
          </cell>
          <cell r="J28">
            <v>0</v>
          </cell>
          <cell r="K28">
            <v>0</v>
          </cell>
          <cell r="N28">
            <v>0</v>
          </cell>
          <cell r="O28">
            <v>0</v>
          </cell>
          <cell r="R28">
            <v>0</v>
          </cell>
          <cell r="AF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Q28">
            <v>0</v>
          </cell>
          <cell r="AW28">
            <v>420</v>
          </cell>
          <cell r="BB28">
            <v>0</v>
          </cell>
          <cell r="BC28">
            <v>0</v>
          </cell>
          <cell r="BE28">
            <v>0</v>
          </cell>
          <cell r="BI28">
            <v>0</v>
          </cell>
          <cell r="BJ28">
            <v>0</v>
          </cell>
          <cell r="BO28">
            <v>0</v>
          </cell>
          <cell r="BU28">
            <v>0</v>
          </cell>
          <cell r="BV28">
            <v>0</v>
          </cell>
        </row>
        <row r="29">
          <cell r="AF29">
            <v>0</v>
          </cell>
          <cell r="AJ29">
            <v>700000</v>
          </cell>
        </row>
        <row r="30">
          <cell r="AF30">
            <v>0</v>
          </cell>
          <cell r="AJ30">
            <v>100000</v>
          </cell>
          <cell r="AQ30">
            <v>2500</v>
          </cell>
        </row>
        <row r="31">
          <cell r="G31">
            <v>200000</v>
          </cell>
          <cell r="H31">
            <v>350000</v>
          </cell>
          <cell r="I31">
            <v>350500</v>
          </cell>
          <cell r="M31">
            <v>233400</v>
          </cell>
          <cell r="N31">
            <v>90000</v>
          </cell>
          <cell r="O31">
            <v>300000</v>
          </cell>
          <cell r="R31">
            <v>40000</v>
          </cell>
          <cell r="S31">
            <v>200000</v>
          </cell>
          <cell r="T31">
            <v>92000</v>
          </cell>
          <cell r="U31">
            <v>30000</v>
          </cell>
          <cell r="V31">
            <v>300000</v>
          </cell>
          <cell r="AB31">
            <v>40000</v>
          </cell>
          <cell r="AC31">
            <v>0</v>
          </cell>
          <cell r="AD31">
            <v>6000</v>
          </cell>
          <cell r="AE31">
            <v>60000</v>
          </cell>
          <cell r="AF31">
            <v>0</v>
          </cell>
          <cell r="AG31">
            <v>50000</v>
          </cell>
          <cell r="AH31">
            <v>940000</v>
          </cell>
          <cell r="AI31">
            <v>450000</v>
          </cell>
          <cell r="AJ31">
            <v>50000</v>
          </cell>
          <cell r="AK31">
            <v>50000</v>
          </cell>
          <cell r="AL31">
            <v>50000</v>
          </cell>
          <cell r="AM31">
            <v>50000</v>
          </cell>
          <cell r="AO31">
            <v>0</v>
          </cell>
          <cell r="AP31">
            <v>40000</v>
          </cell>
          <cell r="AR31">
            <v>250000</v>
          </cell>
          <cell r="AS31">
            <v>200000</v>
          </cell>
          <cell r="AT31">
            <v>200000</v>
          </cell>
          <cell r="AU31">
            <v>800000</v>
          </cell>
          <cell r="AW31">
            <v>150000</v>
          </cell>
          <cell r="AY31">
            <v>37700</v>
          </cell>
          <cell r="BA31">
            <v>348000</v>
          </cell>
          <cell r="BB31">
            <v>1044000</v>
          </cell>
          <cell r="BC31">
            <v>120000</v>
          </cell>
          <cell r="BE31">
            <v>0</v>
          </cell>
          <cell r="BF31">
            <v>0</v>
          </cell>
          <cell r="BH31">
            <v>140000</v>
          </cell>
          <cell r="BI31">
            <v>70000</v>
          </cell>
          <cell r="BL31">
            <v>0</v>
          </cell>
          <cell r="BP31">
            <v>150000</v>
          </cell>
          <cell r="BR31">
            <v>300000</v>
          </cell>
          <cell r="BS31">
            <v>0</v>
          </cell>
          <cell r="BT31">
            <v>197500</v>
          </cell>
          <cell r="BU31">
            <v>383000</v>
          </cell>
          <cell r="BV31">
            <v>75000</v>
          </cell>
          <cell r="BW31">
            <v>50000</v>
          </cell>
          <cell r="BY31">
            <v>85000</v>
          </cell>
          <cell r="BZ31">
            <v>300000</v>
          </cell>
          <cell r="CA31">
            <v>38421</v>
          </cell>
          <cell r="CB31">
            <v>116544</v>
          </cell>
          <cell r="CD31">
            <v>92000</v>
          </cell>
          <cell r="CE31">
            <v>108000</v>
          </cell>
          <cell r="CF31">
            <v>152001</v>
          </cell>
        </row>
        <row r="32">
          <cell r="H32">
            <v>5000</v>
          </cell>
          <cell r="I32">
            <v>12000</v>
          </cell>
          <cell r="N32">
            <v>10000</v>
          </cell>
          <cell r="V32">
            <v>25000</v>
          </cell>
          <cell r="AC32">
            <v>0</v>
          </cell>
          <cell r="AE32">
            <v>5000</v>
          </cell>
          <cell r="AF32">
            <v>0</v>
          </cell>
          <cell r="AH32">
            <v>5000</v>
          </cell>
          <cell r="AI32">
            <v>5000</v>
          </cell>
          <cell r="AR32">
            <v>2500</v>
          </cell>
          <cell r="AS32">
            <v>5000</v>
          </cell>
          <cell r="AT32">
            <v>2500</v>
          </cell>
          <cell r="AY32">
            <v>4250</v>
          </cell>
          <cell r="BB32">
            <v>26000</v>
          </cell>
          <cell r="BH32">
            <v>15000</v>
          </cell>
          <cell r="BP32">
            <v>50000</v>
          </cell>
          <cell r="BT32">
            <v>10000</v>
          </cell>
          <cell r="BU32">
            <v>12500</v>
          </cell>
          <cell r="BY32">
            <v>10000</v>
          </cell>
          <cell r="CF32">
            <v>7000</v>
          </cell>
        </row>
        <row r="33">
          <cell r="V33">
            <v>529000</v>
          </cell>
        </row>
        <row r="34">
          <cell r="M34">
            <v>0</v>
          </cell>
          <cell r="N34">
            <v>10000</v>
          </cell>
          <cell r="O34">
            <v>20000</v>
          </cell>
          <cell r="P34">
            <v>57500</v>
          </cell>
          <cell r="U34">
            <v>5000</v>
          </cell>
          <cell r="V34">
            <v>92000</v>
          </cell>
          <cell r="AC34">
            <v>0</v>
          </cell>
          <cell r="AE34">
            <v>100000</v>
          </cell>
          <cell r="AL34">
            <v>0</v>
          </cell>
          <cell r="AU34">
            <v>30000</v>
          </cell>
          <cell r="AW34">
            <v>360000</v>
          </cell>
          <cell r="BB34">
            <v>800000</v>
          </cell>
          <cell r="BL34">
            <v>2070</v>
          </cell>
          <cell r="BY34">
            <v>10000</v>
          </cell>
          <cell r="CA34">
            <v>75000</v>
          </cell>
        </row>
        <row r="35">
          <cell r="L35">
            <v>10000</v>
          </cell>
          <cell r="N35">
            <v>6000</v>
          </cell>
          <cell r="O35">
            <v>100000</v>
          </cell>
          <cell r="P35">
            <v>40000</v>
          </cell>
          <cell r="R35">
            <v>60000</v>
          </cell>
          <cell r="T35">
            <v>49500</v>
          </cell>
          <cell r="U35">
            <v>50250</v>
          </cell>
          <cell r="V35">
            <v>92000</v>
          </cell>
          <cell r="Z35">
            <v>2500</v>
          </cell>
          <cell r="AA35">
            <v>100000</v>
          </cell>
          <cell r="AD35">
            <v>50000</v>
          </cell>
          <cell r="AE35">
            <v>0</v>
          </cell>
          <cell r="AF35">
            <v>100000</v>
          </cell>
          <cell r="AG35">
            <v>50000</v>
          </cell>
          <cell r="AH35">
            <v>1100000</v>
          </cell>
          <cell r="AI35">
            <v>700000</v>
          </cell>
          <cell r="AJ35">
            <v>50000</v>
          </cell>
          <cell r="AK35">
            <v>50000</v>
          </cell>
          <cell r="AM35">
            <v>50000</v>
          </cell>
          <cell r="AN35">
            <v>80000</v>
          </cell>
          <cell r="AO35">
            <v>50000</v>
          </cell>
          <cell r="AQ35">
            <v>50000</v>
          </cell>
          <cell r="AR35">
            <v>250000</v>
          </cell>
          <cell r="AS35">
            <v>200000</v>
          </cell>
          <cell r="AT35">
            <v>250000</v>
          </cell>
          <cell r="AW35">
            <v>50000</v>
          </cell>
          <cell r="BA35">
            <v>100000</v>
          </cell>
          <cell r="BC35">
            <v>295000</v>
          </cell>
          <cell r="BE35">
            <v>280000</v>
          </cell>
          <cell r="BF35">
            <v>55000</v>
          </cell>
          <cell r="BG35">
            <v>247500</v>
          </cell>
          <cell r="BH35">
            <v>30000</v>
          </cell>
          <cell r="BI35">
            <v>115520</v>
          </cell>
          <cell r="BJ35">
            <v>200000</v>
          </cell>
          <cell r="BL35">
            <v>77000</v>
          </cell>
          <cell r="BU35">
            <v>30000</v>
          </cell>
          <cell r="BV35">
            <v>90000</v>
          </cell>
          <cell r="BW35">
            <v>50000</v>
          </cell>
          <cell r="CB35">
            <v>61684</v>
          </cell>
          <cell r="CC35">
            <v>60000</v>
          </cell>
          <cell r="CF35">
            <v>41280</v>
          </cell>
        </row>
        <row r="36">
          <cell r="T36">
            <v>1585000</v>
          </cell>
          <cell r="V36">
            <v>130750</v>
          </cell>
          <cell r="BL36">
            <v>4705584</v>
          </cell>
        </row>
        <row r="37">
          <cell r="G37">
            <v>23000</v>
          </cell>
          <cell r="M37">
            <v>2010</v>
          </cell>
          <cell r="N37">
            <v>5000</v>
          </cell>
          <cell r="O37">
            <v>20000</v>
          </cell>
          <cell r="P37">
            <v>1200</v>
          </cell>
          <cell r="R37">
            <v>2700</v>
          </cell>
          <cell r="S37">
            <v>1500</v>
          </cell>
          <cell r="T37">
            <v>2400</v>
          </cell>
          <cell r="U37">
            <v>1500</v>
          </cell>
          <cell r="V37">
            <v>14342</v>
          </cell>
          <cell r="Z37">
            <v>3000</v>
          </cell>
          <cell r="AA37">
            <v>3000</v>
          </cell>
          <cell r="AB37">
            <v>600</v>
          </cell>
          <cell r="AC37">
            <v>0</v>
          </cell>
          <cell r="AD37">
            <v>3250</v>
          </cell>
          <cell r="AE37">
            <v>25000</v>
          </cell>
          <cell r="AG37">
            <v>250</v>
          </cell>
          <cell r="AH37">
            <v>500</v>
          </cell>
          <cell r="AI37">
            <v>2750</v>
          </cell>
          <cell r="AJ37">
            <v>12000</v>
          </cell>
          <cell r="AK37">
            <v>1000</v>
          </cell>
          <cell r="AN37">
            <v>1200</v>
          </cell>
          <cell r="AO37">
            <v>1200</v>
          </cell>
          <cell r="AP37">
            <v>60000</v>
          </cell>
          <cell r="AQ37">
            <v>2500</v>
          </cell>
          <cell r="AV37">
            <v>1000</v>
          </cell>
          <cell r="AW37">
            <v>3000</v>
          </cell>
          <cell r="AZ37">
            <v>500</v>
          </cell>
          <cell r="BA37">
            <v>204</v>
          </cell>
          <cell r="BB37">
            <v>1000</v>
          </cell>
          <cell r="BE37">
            <v>1000</v>
          </cell>
          <cell r="BH37">
            <v>2500</v>
          </cell>
          <cell r="BI37">
            <v>1250</v>
          </cell>
          <cell r="BJ37">
            <v>1000</v>
          </cell>
          <cell r="BK37">
            <v>2000</v>
          </cell>
          <cell r="BL37">
            <v>16637</v>
          </cell>
          <cell r="BP37">
            <v>500</v>
          </cell>
          <cell r="BV37">
            <v>100</v>
          </cell>
          <cell r="BW37">
            <v>600</v>
          </cell>
          <cell r="BZ37">
            <v>300</v>
          </cell>
          <cell r="CA37">
            <v>1000</v>
          </cell>
          <cell r="CB37">
            <v>996</v>
          </cell>
          <cell r="CC37">
            <v>200</v>
          </cell>
          <cell r="CD37">
            <v>300</v>
          </cell>
          <cell r="CE37">
            <v>6000</v>
          </cell>
        </row>
        <row r="38">
          <cell r="G38">
            <v>41000</v>
          </cell>
          <cell r="H38">
            <v>24200</v>
          </cell>
          <cell r="J38">
            <v>19400</v>
          </cell>
          <cell r="K38">
            <v>14600</v>
          </cell>
          <cell r="L38">
            <v>10000</v>
          </cell>
          <cell r="M38">
            <v>42000</v>
          </cell>
          <cell r="N38">
            <v>50000</v>
          </cell>
          <cell r="O38">
            <v>100000</v>
          </cell>
          <cell r="P38">
            <v>60000</v>
          </cell>
          <cell r="Q38">
            <v>3500</v>
          </cell>
          <cell r="R38">
            <v>55400</v>
          </cell>
          <cell r="S38">
            <v>6000</v>
          </cell>
          <cell r="T38">
            <v>12000</v>
          </cell>
          <cell r="U38">
            <v>8000</v>
          </cell>
          <cell r="V38">
            <v>36000</v>
          </cell>
          <cell r="Z38">
            <v>25000</v>
          </cell>
          <cell r="AA38">
            <v>25000</v>
          </cell>
          <cell r="AB38">
            <v>4000</v>
          </cell>
          <cell r="AC38">
            <v>0</v>
          </cell>
          <cell r="AD38">
            <v>15000</v>
          </cell>
          <cell r="AE38">
            <v>40000</v>
          </cell>
          <cell r="AG38">
            <v>10000</v>
          </cell>
          <cell r="AH38">
            <v>20000</v>
          </cell>
          <cell r="AI38">
            <v>10000</v>
          </cell>
          <cell r="AJ38">
            <v>5000</v>
          </cell>
          <cell r="AK38">
            <v>25000</v>
          </cell>
          <cell r="AL38">
            <v>20000</v>
          </cell>
          <cell r="AM38">
            <v>20000</v>
          </cell>
          <cell r="AN38">
            <v>20000</v>
          </cell>
          <cell r="AO38">
            <v>37500</v>
          </cell>
          <cell r="AP38">
            <v>30000</v>
          </cell>
          <cell r="AQ38">
            <v>20000</v>
          </cell>
          <cell r="AR38">
            <v>20000</v>
          </cell>
          <cell r="AS38">
            <v>20000</v>
          </cell>
          <cell r="AT38">
            <v>20000</v>
          </cell>
          <cell r="AU38">
            <v>-76001</v>
          </cell>
          <cell r="AV38">
            <v>23000</v>
          </cell>
          <cell r="AW38">
            <v>300000</v>
          </cell>
          <cell r="AX38">
            <v>36000</v>
          </cell>
          <cell r="AY38">
            <v>52500</v>
          </cell>
          <cell r="AZ38">
            <v>40000</v>
          </cell>
          <cell r="BA38">
            <v>30000</v>
          </cell>
          <cell r="BB38">
            <v>13000</v>
          </cell>
          <cell r="BC38">
            <v>25000</v>
          </cell>
          <cell r="BE38">
            <v>20000</v>
          </cell>
          <cell r="BF38">
            <v>10000</v>
          </cell>
          <cell r="BG38">
            <v>80000</v>
          </cell>
          <cell r="BH38">
            <v>30000</v>
          </cell>
          <cell r="BI38">
            <v>14400</v>
          </cell>
          <cell r="BJ38">
            <v>12000</v>
          </cell>
          <cell r="BK38">
            <v>31500</v>
          </cell>
          <cell r="BL38">
            <v>76116</v>
          </cell>
          <cell r="BM38">
            <v>1</v>
          </cell>
          <cell r="BN38">
            <v>1</v>
          </cell>
          <cell r="BP38">
            <v>8000</v>
          </cell>
          <cell r="BR38">
            <v>25000</v>
          </cell>
          <cell r="BT38">
            <v>10700</v>
          </cell>
          <cell r="BU38">
            <v>9050</v>
          </cell>
          <cell r="BV38">
            <v>10300</v>
          </cell>
          <cell r="BW38">
            <v>10000</v>
          </cell>
          <cell r="BX38">
            <v>6000</v>
          </cell>
          <cell r="BY38">
            <v>8500</v>
          </cell>
          <cell r="BZ38">
            <v>-14000</v>
          </cell>
          <cell r="CA38">
            <v>10000</v>
          </cell>
          <cell r="CB38">
            <v>13000</v>
          </cell>
          <cell r="CC38">
            <v>10000</v>
          </cell>
          <cell r="CD38">
            <v>16500</v>
          </cell>
          <cell r="CE38">
            <v>16500</v>
          </cell>
          <cell r="CF38">
            <v>120000</v>
          </cell>
        </row>
        <row r="39">
          <cell r="Z39">
            <v>2000</v>
          </cell>
          <cell r="AD39">
            <v>20000</v>
          </cell>
          <cell r="BG39">
            <v>15000</v>
          </cell>
        </row>
        <row r="40">
          <cell r="H40">
            <v>2350</v>
          </cell>
          <cell r="J40">
            <v>7050</v>
          </cell>
          <cell r="K40">
            <v>5875</v>
          </cell>
          <cell r="L40">
            <v>10000</v>
          </cell>
          <cell r="N40">
            <v>30000</v>
          </cell>
          <cell r="O40">
            <v>72000</v>
          </cell>
          <cell r="P40">
            <v>24000</v>
          </cell>
          <cell r="Q40">
            <v>2500</v>
          </cell>
          <cell r="R40">
            <v>24000</v>
          </cell>
          <cell r="T40">
            <v>24900</v>
          </cell>
          <cell r="U40">
            <v>7000</v>
          </cell>
          <cell r="V40">
            <v>669500</v>
          </cell>
          <cell r="Z40">
            <v>15000</v>
          </cell>
          <cell r="AA40">
            <v>10000</v>
          </cell>
          <cell r="AB40">
            <v>9000</v>
          </cell>
          <cell r="AC40">
            <v>0</v>
          </cell>
          <cell r="AD40">
            <v>10000</v>
          </cell>
          <cell r="AE40">
            <v>3000</v>
          </cell>
          <cell r="AG40">
            <v>5000</v>
          </cell>
          <cell r="AH40">
            <v>25000</v>
          </cell>
          <cell r="AI40">
            <v>10000</v>
          </cell>
          <cell r="AJ40">
            <v>2500</v>
          </cell>
          <cell r="AK40">
            <v>20000</v>
          </cell>
          <cell r="AL40">
            <v>15000</v>
          </cell>
          <cell r="AM40">
            <v>15000</v>
          </cell>
          <cell r="AN40">
            <v>20000</v>
          </cell>
          <cell r="AO40">
            <v>15000</v>
          </cell>
          <cell r="AP40">
            <v>5000</v>
          </cell>
          <cell r="AQ40">
            <v>25000</v>
          </cell>
          <cell r="AR40">
            <v>20000</v>
          </cell>
          <cell r="AS40">
            <v>30000</v>
          </cell>
          <cell r="AT40">
            <v>20000</v>
          </cell>
          <cell r="AU40">
            <v>2500</v>
          </cell>
          <cell r="AW40">
            <v>20000</v>
          </cell>
          <cell r="AX40">
            <v>6000</v>
          </cell>
          <cell r="AY40">
            <v>4500</v>
          </cell>
          <cell r="AZ40">
            <v>7000</v>
          </cell>
          <cell r="BA40">
            <v>8000</v>
          </cell>
          <cell r="BB40">
            <v>26000</v>
          </cell>
          <cell r="BC40">
            <v>48000</v>
          </cell>
          <cell r="BE40">
            <v>10000</v>
          </cell>
          <cell r="BF40">
            <v>4000</v>
          </cell>
          <cell r="BG40">
            <v>26000</v>
          </cell>
          <cell r="BH40">
            <v>250000</v>
          </cell>
          <cell r="BI40">
            <v>20000</v>
          </cell>
          <cell r="BJ40">
            <v>20000</v>
          </cell>
          <cell r="BK40">
            <v>3000</v>
          </cell>
          <cell r="BL40">
            <v>27624</v>
          </cell>
          <cell r="BP40">
            <v>3000</v>
          </cell>
          <cell r="BR40">
            <v>5000</v>
          </cell>
          <cell r="BT40">
            <v>3000</v>
          </cell>
          <cell r="BU40">
            <v>9000</v>
          </cell>
          <cell r="BV40">
            <v>7000</v>
          </cell>
          <cell r="BW40">
            <v>5000</v>
          </cell>
          <cell r="BX40">
            <v>6000</v>
          </cell>
          <cell r="BZ40">
            <v>-10800</v>
          </cell>
          <cell r="CA40">
            <v>3600</v>
          </cell>
          <cell r="CB40">
            <v>9000</v>
          </cell>
          <cell r="CC40">
            <v>2000</v>
          </cell>
          <cell r="CD40">
            <v>2000</v>
          </cell>
          <cell r="CE40">
            <v>1000</v>
          </cell>
          <cell r="CF40">
            <v>18000</v>
          </cell>
        </row>
        <row r="41">
          <cell r="G41">
            <v>3000</v>
          </cell>
          <cell r="H41">
            <v>375</v>
          </cell>
          <cell r="J41">
            <v>1875</v>
          </cell>
          <cell r="K41">
            <v>1875</v>
          </cell>
          <cell r="L41">
            <v>15000</v>
          </cell>
          <cell r="M41">
            <v>4000</v>
          </cell>
          <cell r="N41">
            <v>7000</v>
          </cell>
          <cell r="O41">
            <v>40000</v>
          </cell>
          <cell r="P41">
            <v>8000</v>
          </cell>
          <cell r="R41">
            <v>19000</v>
          </cell>
          <cell r="U41">
            <v>1000</v>
          </cell>
          <cell r="V41">
            <v>35200</v>
          </cell>
          <cell r="Z41">
            <v>2700</v>
          </cell>
          <cell r="AA41">
            <v>5000</v>
          </cell>
          <cell r="AB41">
            <v>3000</v>
          </cell>
          <cell r="AC41">
            <v>0</v>
          </cell>
          <cell r="AD41">
            <v>2500</v>
          </cell>
          <cell r="AE41">
            <v>2500</v>
          </cell>
          <cell r="AG41">
            <v>1000</v>
          </cell>
          <cell r="AH41">
            <v>10000</v>
          </cell>
          <cell r="AI41">
            <v>1000</v>
          </cell>
          <cell r="AJ41">
            <v>2500</v>
          </cell>
          <cell r="AK41">
            <v>15000</v>
          </cell>
          <cell r="AL41">
            <v>10000</v>
          </cell>
          <cell r="AM41">
            <v>10000</v>
          </cell>
          <cell r="AN41">
            <v>15000</v>
          </cell>
          <cell r="AO41">
            <v>15000</v>
          </cell>
          <cell r="AP41">
            <v>10000</v>
          </cell>
          <cell r="AQ41">
            <v>20000</v>
          </cell>
          <cell r="AR41">
            <v>5000</v>
          </cell>
          <cell r="AS41">
            <v>20000</v>
          </cell>
          <cell r="AT41">
            <v>5000</v>
          </cell>
          <cell r="AU41">
            <v>-22500</v>
          </cell>
          <cell r="AV41">
            <v>2000</v>
          </cell>
          <cell r="AW41">
            <v>1000</v>
          </cell>
          <cell r="AX41">
            <v>2400</v>
          </cell>
          <cell r="BB41">
            <v>1500</v>
          </cell>
          <cell r="BC41">
            <v>5000</v>
          </cell>
          <cell r="BF41">
            <v>4000</v>
          </cell>
          <cell r="BG41">
            <v>7500</v>
          </cell>
          <cell r="BH41">
            <v>2400</v>
          </cell>
          <cell r="BI41">
            <v>3200</v>
          </cell>
          <cell r="BJ41">
            <v>3200</v>
          </cell>
          <cell r="BK41">
            <v>400</v>
          </cell>
          <cell r="BL41">
            <v>28912</v>
          </cell>
          <cell r="BP41">
            <v>15000</v>
          </cell>
          <cell r="BR41">
            <v>3000</v>
          </cell>
          <cell r="BT41">
            <v>4000</v>
          </cell>
          <cell r="BU41">
            <v>11250</v>
          </cell>
          <cell r="BV41">
            <v>12000</v>
          </cell>
          <cell r="BW41">
            <v>5000</v>
          </cell>
          <cell r="BX41">
            <v>6000</v>
          </cell>
          <cell r="BY41">
            <v>1500</v>
          </cell>
          <cell r="BZ41">
            <v>1800</v>
          </cell>
          <cell r="CA41">
            <v>5000</v>
          </cell>
          <cell r="CB41">
            <v>3000</v>
          </cell>
          <cell r="CC41">
            <v>2000</v>
          </cell>
          <cell r="CD41">
            <v>2000</v>
          </cell>
          <cell r="CE41">
            <v>2000</v>
          </cell>
          <cell r="CF41">
            <v>2700</v>
          </cell>
        </row>
        <row r="42">
          <cell r="H42">
            <v>3500</v>
          </cell>
          <cell r="L42">
            <v>1200</v>
          </cell>
          <cell r="M42">
            <v>4580</v>
          </cell>
          <cell r="N42">
            <v>1000</v>
          </cell>
          <cell r="O42">
            <v>6000</v>
          </cell>
          <cell r="P42">
            <v>3000</v>
          </cell>
          <cell r="R42">
            <v>4000</v>
          </cell>
          <cell r="AU42">
            <v>0</v>
          </cell>
          <cell r="AZ42">
            <v>2000</v>
          </cell>
          <cell r="BA42">
            <v>3000</v>
          </cell>
          <cell r="BB42">
            <v>1000</v>
          </cell>
          <cell r="BG42">
            <v>10000</v>
          </cell>
          <cell r="BP42">
            <v>500</v>
          </cell>
          <cell r="BT42">
            <v>1720</v>
          </cell>
          <cell r="BU42">
            <v>2000</v>
          </cell>
          <cell r="BV42">
            <v>3000</v>
          </cell>
          <cell r="BZ42">
            <v>1200</v>
          </cell>
          <cell r="CF42">
            <v>4000</v>
          </cell>
        </row>
        <row r="43">
          <cell r="H43">
            <v>0</v>
          </cell>
          <cell r="M43">
            <v>5000</v>
          </cell>
          <cell r="N43">
            <v>12000</v>
          </cell>
          <cell r="O43">
            <v>40000</v>
          </cell>
          <cell r="P43">
            <v>2000</v>
          </cell>
          <cell r="U43">
            <v>3000</v>
          </cell>
          <cell r="AY43">
            <v>1500</v>
          </cell>
          <cell r="BA43">
            <v>144000</v>
          </cell>
          <cell r="BJ43">
            <v>0</v>
          </cell>
          <cell r="BL43">
            <v>0</v>
          </cell>
          <cell r="BT43">
            <v>4000</v>
          </cell>
          <cell r="BU43">
            <v>7500</v>
          </cell>
          <cell r="BV43">
            <v>7500</v>
          </cell>
          <cell r="BY43">
            <v>5000</v>
          </cell>
          <cell r="CA43">
            <v>600</v>
          </cell>
          <cell r="CB43">
            <v>3000</v>
          </cell>
          <cell r="CF43">
            <v>7500</v>
          </cell>
        </row>
        <row r="44">
          <cell r="G44">
            <v>15000</v>
          </cell>
          <cell r="H44">
            <v>500</v>
          </cell>
          <cell r="I44">
            <v>3000</v>
          </cell>
          <cell r="J44">
            <v>500</v>
          </cell>
          <cell r="K44">
            <v>500</v>
          </cell>
          <cell r="L44">
            <v>1200</v>
          </cell>
          <cell r="M44">
            <v>3000</v>
          </cell>
          <cell r="N44">
            <v>1500</v>
          </cell>
          <cell r="O44">
            <v>4000</v>
          </cell>
          <cell r="P44">
            <v>4000</v>
          </cell>
          <cell r="R44">
            <v>4000</v>
          </cell>
          <cell r="S44">
            <v>1000</v>
          </cell>
          <cell r="T44">
            <v>6000</v>
          </cell>
          <cell r="U44">
            <v>600</v>
          </cell>
          <cell r="V44">
            <v>5000</v>
          </cell>
          <cell r="Z44">
            <v>2000</v>
          </cell>
          <cell r="AA44">
            <v>2000</v>
          </cell>
          <cell r="AC44">
            <v>0</v>
          </cell>
          <cell r="AD44">
            <v>1500</v>
          </cell>
          <cell r="AE44">
            <v>20000</v>
          </cell>
          <cell r="AG44">
            <v>1000</v>
          </cell>
          <cell r="AH44">
            <v>5000</v>
          </cell>
          <cell r="AI44">
            <v>2500</v>
          </cell>
          <cell r="AJ44">
            <v>2500</v>
          </cell>
          <cell r="AK44">
            <v>1200</v>
          </cell>
          <cell r="AL44">
            <v>500</v>
          </cell>
          <cell r="AM44">
            <v>1000</v>
          </cell>
          <cell r="AN44">
            <v>1200</v>
          </cell>
          <cell r="AO44">
            <v>1200</v>
          </cell>
          <cell r="AP44">
            <v>3000</v>
          </cell>
          <cell r="AQ44">
            <v>5000</v>
          </cell>
          <cell r="AR44">
            <v>500</v>
          </cell>
          <cell r="AS44">
            <v>500</v>
          </cell>
          <cell r="AT44">
            <v>1000</v>
          </cell>
          <cell r="AU44">
            <v>0</v>
          </cell>
          <cell r="AW44">
            <v>2500</v>
          </cell>
          <cell r="AX44">
            <v>1200</v>
          </cell>
          <cell r="AY44">
            <v>1500</v>
          </cell>
          <cell r="AZ44">
            <v>2000</v>
          </cell>
          <cell r="BA44">
            <v>6000</v>
          </cell>
          <cell r="BB44">
            <v>1200</v>
          </cell>
          <cell r="BC44">
            <v>5000</v>
          </cell>
          <cell r="BF44">
            <v>3500</v>
          </cell>
          <cell r="BG44">
            <v>2000</v>
          </cell>
          <cell r="BH44">
            <v>2000</v>
          </cell>
          <cell r="BI44">
            <v>2000</v>
          </cell>
          <cell r="BJ44">
            <v>2000</v>
          </cell>
          <cell r="BK44">
            <v>2000</v>
          </cell>
          <cell r="BL44">
            <v>15612</v>
          </cell>
          <cell r="BP44">
            <v>3500</v>
          </cell>
          <cell r="BR44">
            <v>1200</v>
          </cell>
          <cell r="BT44">
            <v>1000</v>
          </cell>
          <cell r="BU44">
            <v>2000</v>
          </cell>
          <cell r="BV44">
            <v>2000</v>
          </cell>
          <cell r="BW44">
            <v>2000</v>
          </cell>
          <cell r="BX44">
            <v>250</v>
          </cell>
          <cell r="BY44">
            <v>1500</v>
          </cell>
          <cell r="BZ44">
            <v>1100</v>
          </cell>
          <cell r="CA44">
            <v>2000</v>
          </cell>
          <cell r="CB44">
            <v>300</v>
          </cell>
          <cell r="CC44">
            <v>12000</v>
          </cell>
          <cell r="CD44">
            <v>800</v>
          </cell>
          <cell r="CE44">
            <v>200</v>
          </cell>
          <cell r="CF44">
            <v>2400</v>
          </cell>
        </row>
        <row r="45">
          <cell r="F45">
            <v>0</v>
          </cell>
          <cell r="H45">
            <v>730</v>
          </cell>
          <cell r="J45">
            <v>2555</v>
          </cell>
          <cell r="K45">
            <v>2190</v>
          </cell>
          <cell r="M45">
            <v>3250</v>
          </cell>
          <cell r="N45">
            <v>3000</v>
          </cell>
          <cell r="O45">
            <v>6200</v>
          </cell>
          <cell r="P45">
            <v>4000</v>
          </cell>
          <cell r="R45">
            <v>3000</v>
          </cell>
          <cell r="T45">
            <v>20400</v>
          </cell>
          <cell r="U45">
            <v>3000</v>
          </cell>
          <cell r="V45">
            <v>13500</v>
          </cell>
          <cell r="Z45">
            <v>5000</v>
          </cell>
          <cell r="AA45">
            <v>240000</v>
          </cell>
          <cell r="AC45">
            <v>0</v>
          </cell>
          <cell r="AD45">
            <v>10000</v>
          </cell>
          <cell r="AE45">
            <v>3000</v>
          </cell>
          <cell r="AG45">
            <v>2000</v>
          </cell>
          <cell r="AH45">
            <v>500</v>
          </cell>
          <cell r="AI45">
            <v>1000</v>
          </cell>
          <cell r="AJ45">
            <v>10000</v>
          </cell>
          <cell r="AK45">
            <v>1000</v>
          </cell>
          <cell r="AL45">
            <v>1000</v>
          </cell>
          <cell r="AM45">
            <v>500</v>
          </cell>
          <cell r="AN45">
            <v>1200</v>
          </cell>
          <cell r="AO45">
            <v>1500</v>
          </cell>
          <cell r="AQ45">
            <v>500</v>
          </cell>
          <cell r="AR45">
            <v>1500</v>
          </cell>
          <cell r="AS45">
            <v>500</v>
          </cell>
          <cell r="AW45">
            <v>5000</v>
          </cell>
          <cell r="AX45">
            <v>3000</v>
          </cell>
          <cell r="AY45">
            <v>3000</v>
          </cell>
          <cell r="AZ45">
            <v>720</v>
          </cell>
          <cell r="BA45">
            <v>10000</v>
          </cell>
          <cell r="BF45">
            <v>10000</v>
          </cell>
          <cell r="BG45">
            <v>2000</v>
          </cell>
          <cell r="BH45">
            <v>5000</v>
          </cell>
          <cell r="BI45">
            <v>2000</v>
          </cell>
          <cell r="BJ45">
            <v>2000</v>
          </cell>
          <cell r="BL45">
            <v>11116</v>
          </cell>
          <cell r="BP45">
            <v>5000</v>
          </cell>
          <cell r="BR45">
            <v>2000</v>
          </cell>
          <cell r="BT45">
            <v>1950</v>
          </cell>
          <cell r="BU45">
            <v>5850</v>
          </cell>
          <cell r="BV45">
            <v>3550</v>
          </cell>
          <cell r="BW45">
            <v>2600</v>
          </cell>
          <cell r="BY45">
            <v>650</v>
          </cell>
          <cell r="CA45">
            <v>2500</v>
          </cell>
          <cell r="CB45">
            <v>1628</v>
          </cell>
          <cell r="CC45">
            <v>1000</v>
          </cell>
          <cell r="CD45">
            <v>1000</v>
          </cell>
          <cell r="CE45">
            <v>500</v>
          </cell>
          <cell r="CF45">
            <v>9000</v>
          </cell>
        </row>
        <row r="46">
          <cell r="AK46">
            <v>5000</v>
          </cell>
          <cell r="AL46">
            <v>0</v>
          </cell>
          <cell r="AN46">
            <v>5000</v>
          </cell>
          <cell r="AO46">
            <v>1500</v>
          </cell>
        </row>
        <row r="47">
          <cell r="M47">
            <v>0</v>
          </cell>
          <cell r="N47">
            <v>0</v>
          </cell>
          <cell r="R47">
            <v>50000</v>
          </cell>
          <cell r="AF47">
            <v>100000</v>
          </cell>
          <cell r="AJ47">
            <v>2500</v>
          </cell>
          <cell r="AM47">
            <v>5000</v>
          </cell>
          <cell r="AN47">
            <v>5000</v>
          </cell>
          <cell r="BB47">
            <v>10000</v>
          </cell>
          <cell r="BL47">
            <v>3224</v>
          </cell>
          <cell r="CB47">
            <v>9000</v>
          </cell>
        </row>
        <row r="48">
          <cell r="T48">
            <v>2300</v>
          </cell>
          <cell r="Z48">
            <v>500</v>
          </cell>
          <cell r="AD48">
            <v>2000</v>
          </cell>
          <cell r="AE48">
            <v>250</v>
          </cell>
          <cell r="AF48">
            <v>10000</v>
          </cell>
          <cell r="AL48">
            <v>250</v>
          </cell>
          <cell r="AO48">
            <v>1500</v>
          </cell>
          <cell r="BL48">
            <v>0</v>
          </cell>
          <cell r="CA48">
            <v>300</v>
          </cell>
          <cell r="CC48">
            <v>150</v>
          </cell>
          <cell r="CD48">
            <v>100</v>
          </cell>
          <cell r="CE48">
            <v>50</v>
          </cell>
        </row>
        <row r="49">
          <cell r="N49">
            <v>1000</v>
          </cell>
          <cell r="O49">
            <v>2000</v>
          </cell>
          <cell r="R49">
            <v>1000</v>
          </cell>
          <cell r="AD49">
            <v>2500</v>
          </cell>
          <cell r="AF49">
            <v>200000</v>
          </cell>
          <cell r="AJ49">
            <v>20000</v>
          </cell>
          <cell r="AL49">
            <v>150000</v>
          </cell>
          <cell r="AP49">
            <v>500</v>
          </cell>
          <cell r="AS49">
            <v>5000</v>
          </cell>
        </row>
        <row r="50">
          <cell r="G50">
            <v>1000</v>
          </cell>
          <cell r="H50">
            <v>500</v>
          </cell>
          <cell r="J50">
            <v>7220</v>
          </cell>
          <cell r="K50">
            <v>500</v>
          </cell>
          <cell r="L50">
            <v>4800</v>
          </cell>
          <cell r="M50">
            <v>400</v>
          </cell>
          <cell r="N50">
            <v>1000</v>
          </cell>
          <cell r="O50">
            <v>2000</v>
          </cell>
          <cell r="P50">
            <v>46000</v>
          </cell>
          <cell r="R50">
            <v>1000</v>
          </cell>
          <cell r="S50">
            <v>1000</v>
          </cell>
          <cell r="T50">
            <v>7500</v>
          </cell>
          <cell r="U50">
            <v>100300</v>
          </cell>
          <cell r="V50">
            <v>3000</v>
          </cell>
          <cell r="Z50">
            <v>2500</v>
          </cell>
          <cell r="AB50">
            <v>500</v>
          </cell>
          <cell r="AC50">
            <v>0</v>
          </cell>
          <cell r="AD50">
            <v>100</v>
          </cell>
          <cell r="AE50">
            <v>1000</v>
          </cell>
          <cell r="AH50">
            <v>1000</v>
          </cell>
          <cell r="AK50">
            <v>500</v>
          </cell>
          <cell r="AL50">
            <v>250</v>
          </cell>
          <cell r="AN50">
            <v>1200</v>
          </cell>
          <cell r="AP50">
            <v>500</v>
          </cell>
          <cell r="AU50">
            <v>600</v>
          </cell>
          <cell r="AW50">
            <v>2000</v>
          </cell>
          <cell r="AX50">
            <v>0</v>
          </cell>
          <cell r="BA50">
            <v>7500</v>
          </cell>
          <cell r="BB50">
            <v>2000</v>
          </cell>
          <cell r="BD50">
            <v>0</v>
          </cell>
          <cell r="BF50">
            <v>1500</v>
          </cell>
          <cell r="BG50">
            <v>0</v>
          </cell>
          <cell r="BH50">
            <v>0</v>
          </cell>
          <cell r="BK50">
            <v>9000</v>
          </cell>
          <cell r="BL50">
            <v>54178</v>
          </cell>
          <cell r="BP50">
            <v>4000</v>
          </cell>
          <cell r="BU50">
            <v>300</v>
          </cell>
          <cell r="BV50">
            <v>300</v>
          </cell>
          <cell r="BZ50">
            <v>240</v>
          </cell>
          <cell r="CA50">
            <v>100000</v>
          </cell>
          <cell r="CB50">
            <v>996</v>
          </cell>
          <cell r="CC50">
            <v>2000</v>
          </cell>
          <cell r="CD50">
            <v>295</v>
          </cell>
          <cell r="CE50">
            <v>295</v>
          </cell>
          <cell r="CF50">
            <v>14000</v>
          </cell>
        </row>
        <row r="51">
          <cell r="V51">
            <v>50000</v>
          </cell>
          <cell r="BH51">
            <v>2000</v>
          </cell>
        </row>
        <row r="52">
          <cell r="J52">
            <v>10000</v>
          </cell>
          <cell r="M52">
            <v>500</v>
          </cell>
          <cell r="N52">
            <v>1700</v>
          </cell>
          <cell r="O52">
            <v>3000</v>
          </cell>
          <cell r="P52">
            <v>1000</v>
          </cell>
          <cell r="R52">
            <v>6000</v>
          </cell>
          <cell r="S52">
            <v>350</v>
          </cell>
          <cell r="T52">
            <v>4000</v>
          </cell>
          <cell r="V52">
            <v>4000</v>
          </cell>
          <cell r="AA52">
            <v>2500</v>
          </cell>
          <cell r="AC52">
            <v>0</v>
          </cell>
          <cell r="AD52">
            <v>120</v>
          </cell>
          <cell r="AJ52">
            <v>500</v>
          </cell>
          <cell r="AP52">
            <v>1200</v>
          </cell>
          <cell r="AU52">
            <v>1400</v>
          </cell>
          <cell r="AW52">
            <v>840</v>
          </cell>
          <cell r="BA52">
            <v>5000</v>
          </cell>
          <cell r="BB52">
            <v>1400</v>
          </cell>
          <cell r="BF52">
            <v>2000</v>
          </cell>
          <cell r="BG52">
            <v>2000</v>
          </cell>
          <cell r="BH52">
            <v>20000</v>
          </cell>
          <cell r="BJ52">
            <v>2000</v>
          </cell>
          <cell r="BK52">
            <v>300</v>
          </cell>
          <cell r="BL52">
            <v>10980</v>
          </cell>
          <cell r="BP52">
            <v>3300</v>
          </cell>
          <cell r="BR52">
            <v>4000</v>
          </cell>
          <cell r="BT52">
            <v>2000</v>
          </cell>
          <cell r="BU52">
            <v>1000</v>
          </cell>
          <cell r="BV52">
            <v>2000</v>
          </cell>
          <cell r="BY52">
            <v>200</v>
          </cell>
          <cell r="CA52">
            <v>149000</v>
          </cell>
          <cell r="CC52">
            <v>2000</v>
          </cell>
          <cell r="CD52">
            <v>2000</v>
          </cell>
          <cell r="CE52">
            <v>500</v>
          </cell>
          <cell r="CF52">
            <v>10000</v>
          </cell>
        </row>
        <row r="53">
          <cell r="U53">
            <v>96000</v>
          </cell>
        </row>
        <row r="54">
          <cell r="AD54">
            <v>50000</v>
          </cell>
        </row>
        <row r="55">
          <cell r="BP55">
            <v>165740</v>
          </cell>
        </row>
        <row r="56">
          <cell r="BP56">
            <v>220000</v>
          </cell>
        </row>
        <row r="57">
          <cell r="Z57">
            <v>300000</v>
          </cell>
        </row>
        <row r="58">
          <cell r="M58">
            <v>0</v>
          </cell>
          <cell r="P58">
            <v>0</v>
          </cell>
          <cell r="Q58">
            <v>0</v>
          </cell>
          <cell r="BH58">
            <v>0</v>
          </cell>
        </row>
        <row r="61">
          <cell r="F61">
            <v>-3536000</v>
          </cell>
          <cell r="G61">
            <v>2069282.02</v>
          </cell>
          <cell r="H61">
            <v>750858.04</v>
          </cell>
          <cell r="I61">
            <v>365500</v>
          </cell>
          <cell r="J61">
            <v>901624.98</v>
          </cell>
          <cell r="K61">
            <v>904300.04</v>
          </cell>
          <cell r="L61">
            <v>838268</v>
          </cell>
          <cell r="M61">
            <v>1969766.06</v>
          </cell>
          <cell r="N61">
            <v>3027882.98</v>
          </cell>
          <cell r="O61">
            <v>3427807.02</v>
          </cell>
          <cell r="P61">
            <v>1423273.06</v>
          </cell>
          <cell r="Q61">
            <v>824143.06</v>
          </cell>
          <cell r="R61">
            <v>1428475</v>
          </cell>
          <cell r="S61">
            <v>502935.98</v>
          </cell>
          <cell r="T61">
            <v>3065171</v>
          </cell>
          <cell r="U61">
            <v>3305536.94</v>
          </cell>
          <cell r="V61">
            <v>3749582</v>
          </cell>
          <cell r="W61">
            <v>567044.06000000006</v>
          </cell>
          <cell r="X61">
            <v>838681.96</v>
          </cell>
          <cell r="Y61">
            <v>709324</v>
          </cell>
          <cell r="Z61">
            <v>7578586.9800000004</v>
          </cell>
          <cell r="AA61">
            <v>1454110.92</v>
          </cell>
          <cell r="AB61">
            <v>591930.94000000006</v>
          </cell>
          <cell r="AC61">
            <v>0</v>
          </cell>
          <cell r="AD61">
            <v>2083060.06</v>
          </cell>
          <cell r="AE61">
            <v>1049600</v>
          </cell>
          <cell r="AF61">
            <v>10106152.02</v>
          </cell>
          <cell r="AG61">
            <v>1106247</v>
          </cell>
          <cell r="AH61">
            <v>4026484.96</v>
          </cell>
          <cell r="AI61">
            <v>1901633</v>
          </cell>
          <cell r="AJ61">
            <v>6903202.0199999996</v>
          </cell>
          <cell r="AK61">
            <v>2318116.02</v>
          </cell>
          <cell r="AL61">
            <v>2506280.98</v>
          </cell>
          <cell r="AM61">
            <v>2081078.94</v>
          </cell>
          <cell r="AN61">
            <v>1860692.04</v>
          </cell>
          <cell r="AO61">
            <v>1875204.04</v>
          </cell>
          <cell r="AP61">
            <v>732521.96</v>
          </cell>
          <cell r="AQ61">
            <v>2571410.96</v>
          </cell>
          <cell r="AR61">
            <v>2054255</v>
          </cell>
          <cell r="AS61">
            <v>3049275.02</v>
          </cell>
          <cell r="AT61">
            <v>1796566.1</v>
          </cell>
          <cell r="AU61">
            <v>1463910.04</v>
          </cell>
          <cell r="AV61">
            <v>420196.94</v>
          </cell>
          <cell r="AW61">
            <v>15357175.940000001</v>
          </cell>
          <cell r="AX61">
            <v>1854601.06</v>
          </cell>
          <cell r="AY61">
            <v>1713932.92</v>
          </cell>
          <cell r="AZ61">
            <v>825643.94</v>
          </cell>
          <cell r="BA61">
            <v>1175982.98</v>
          </cell>
          <cell r="BB61">
            <v>4238129.0600000005</v>
          </cell>
          <cell r="BC61">
            <v>3597229.94</v>
          </cell>
          <cell r="BD61">
            <v>0</v>
          </cell>
          <cell r="BE61">
            <v>2911339.96</v>
          </cell>
          <cell r="BF61">
            <v>788672.98</v>
          </cell>
          <cell r="BG61">
            <v>2392913</v>
          </cell>
          <cell r="BH61">
            <v>2155039</v>
          </cell>
          <cell r="BI61">
            <v>1745739.98</v>
          </cell>
          <cell r="BJ61">
            <v>1749532</v>
          </cell>
          <cell r="BK61">
            <v>1775624.04</v>
          </cell>
          <cell r="BL61">
            <v>5669200.04</v>
          </cell>
          <cell r="BM61">
            <v>741341.04</v>
          </cell>
          <cell r="BN61">
            <v>1378003.02</v>
          </cell>
          <cell r="BO61">
            <v>1311456</v>
          </cell>
          <cell r="BP61">
            <v>792601.02</v>
          </cell>
          <cell r="BQ61">
            <v>555279.96</v>
          </cell>
          <cell r="BR61">
            <v>845736.95999999996</v>
          </cell>
          <cell r="BS61">
            <v>0</v>
          </cell>
          <cell r="BT61">
            <v>584298.02</v>
          </cell>
          <cell r="BU61">
            <v>2074496</v>
          </cell>
          <cell r="BV61">
            <v>1491866</v>
          </cell>
          <cell r="BW61">
            <v>1284121</v>
          </cell>
          <cell r="BX61">
            <v>695916</v>
          </cell>
          <cell r="BY61">
            <v>408766.02</v>
          </cell>
          <cell r="BZ61">
            <v>893379.08</v>
          </cell>
          <cell r="CA61">
            <v>1081830.06</v>
          </cell>
          <cell r="CB61">
            <v>874775.98</v>
          </cell>
          <cell r="CC61">
            <v>528839.98</v>
          </cell>
          <cell r="CD61">
            <v>561571.02</v>
          </cell>
          <cell r="CE61">
            <v>381680.98</v>
          </cell>
          <cell r="CF61">
            <v>1458355.08</v>
          </cell>
          <cell r="CG61">
            <v>1847541.96</v>
          </cell>
          <cell r="CH61">
            <v>868261.91999999993</v>
          </cell>
        </row>
      </sheetData>
      <sheetData sheetId="5"/>
      <sheetData sheetId="6">
        <row r="2">
          <cell r="B2" t="str">
            <v>2121-INC</v>
          </cell>
        </row>
      </sheetData>
      <sheetData sheetId="7"/>
      <sheetData sheetId="8"/>
      <sheetData sheetId="9"/>
      <sheetData sheetId="10"/>
      <sheetData sheetId="11">
        <row r="1">
          <cell r="A1" t="str">
            <v>CostCenterCode</v>
          </cell>
          <cell r="B1" t="str">
            <v>BudgetYear</v>
          </cell>
          <cell r="C1" t="str">
            <v>PRIORYEAR_ACT</v>
          </cell>
          <cell r="D1" t="str">
            <v>PRIORYEAR_BUD</v>
          </cell>
          <cell r="E1" t="str">
            <v>BUDGETYEAR_BUD</v>
          </cell>
          <cell r="F1" t="str">
            <v>BUDGETYEAR_DEC</v>
          </cell>
          <cell r="G1" t="str">
            <v>BUDGETYEAR_INC</v>
          </cell>
          <cell r="H1" t="str">
            <v>BUDGETYEAR_CONV</v>
          </cell>
        </row>
        <row r="2">
          <cell r="A2" t="str">
            <v>2111</v>
          </cell>
          <cell r="B2">
            <v>2009</v>
          </cell>
          <cell r="C2">
            <v>3</v>
          </cell>
          <cell r="D2">
            <v>3</v>
          </cell>
          <cell r="E2">
            <v>3</v>
          </cell>
        </row>
        <row r="3">
          <cell r="A3" t="str">
            <v>2121</v>
          </cell>
          <cell r="B3">
            <v>2009</v>
          </cell>
          <cell r="C3">
            <v>2</v>
          </cell>
          <cell r="D3">
            <v>2</v>
          </cell>
          <cell r="E3">
            <v>2</v>
          </cell>
        </row>
        <row r="4">
          <cell r="A4" t="str">
            <v>2123</v>
          </cell>
          <cell r="B4">
            <v>2009</v>
          </cell>
          <cell r="C4">
            <v>6</v>
          </cell>
          <cell r="D4">
            <v>6</v>
          </cell>
          <cell r="E4">
            <v>6</v>
          </cell>
          <cell r="G4">
            <v>1</v>
          </cell>
        </row>
        <row r="5">
          <cell r="A5" t="str">
            <v>2124</v>
          </cell>
          <cell r="B5">
            <v>2009</v>
          </cell>
          <cell r="C5">
            <v>5</v>
          </cell>
          <cell r="D5">
            <v>5</v>
          </cell>
          <cell r="E5">
            <v>5</v>
          </cell>
          <cell r="G5">
            <v>1</v>
          </cell>
        </row>
        <row r="6">
          <cell r="A6" t="str">
            <v>2131</v>
          </cell>
          <cell r="B6">
            <v>2009</v>
          </cell>
          <cell r="C6">
            <v>3</v>
          </cell>
          <cell r="D6">
            <v>3</v>
          </cell>
          <cell r="E6">
            <v>4</v>
          </cell>
          <cell r="G6">
            <v>1</v>
          </cell>
        </row>
        <row r="7">
          <cell r="A7" t="str">
            <v>2211</v>
          </cell>
          <cell r="B7">
            <v>2009</v>
          </cell>
          <cell r="C7">
            <v>3</v>
          </cell>
          <cell r="D7">
            <v>3</v>
          </cell>
          <cell r="E7">
            <v>5</v>
          </cell>
          <cell r="G7">
            <v>1</v>
          </cell>
        </row>
        <row r="8">
          <cell r="A8" t="str">
            <v>2221</v>
          </cell>
          <cell r="B8">
            <v>2009</v>
          </cell>
          <cell r="C8">
            <v>15</v>
          </cell>
          <cell r="D8">
            <v>15</v>
          </cell>
          <cell r="E8">
            <v>17</v>
          </cell>
        </row>
        <row r="9">
          <cell r="A9" t="str">
            <v>2231</v>
          </cell>
          <cell r="B9">
            <v>2009</v>
          </cell>
          <cell r="C9">
            <v>17</v>
          </cell>
          <cell r="D9">
            <v>17</v>
          </cell>
          <cell r="E9">
            <v>17</v>
          </cell>
        </row>
        <row r="10">
          <cell r="A10" t="str">
            <v>2241</v>
          </cell>
          <cell r="B10">
            <v>2009</v>
          </cell>
          <cell r="C10">
            <v>9</v>
          </cell>
          <cell r="D10">
            <v>9</v>
          </cell>
          <cell r="E10">
            <v>7</v>
          </cell>
        </row>
        <row r="11">
          <cell r="A11" t="str">
            <v>2242</v>
          </cell>
          <cell r="B11">
            <v>2009</v>
          </cell>
          <cell r="C11">
            <v>2</v>
          </cell>
          <cell r="D11">
            <v>5</v>
          </cell>
          <cell r="E11">
            <v>6</v>
          </cell>
        </row>
        <row r="12">
          <cell r="A12" t="str">
            <v>2251</v>
          </cell>
          <cell r="B12">
            <v>2009</v>
          </cell>
          <cell r="C12">
            <v>7</v>
          </cell>
          <cell r="D12">
            <v>7</v>
          </cell>
          <cell r="E12">
            <v>7</v>
          </cell>
          <cell r="G12">
            <v>1</v>
          </cell>
        </row>
        <row r="13">
          <cell r="A13" t="str">
            <v>2311</v>
          </cell>
          <cell r="B13">
            <v>2009</v>
          </cell>
          <cell r="C13">
            <v>1</v>
          </cell>
          <cell r="D13">
            <v>1</v>
          </cell>
          <cell r="E13">
            <v>1</v>
          </cell>
        </row>
        <row r="14">
          <cell r="A14" t="str">
            <v>2321</v>
          </cell>
          <cell r="B14">
            <v>2009</v>
          </cell>
          <cell r="C14">
            <v>9.5</v>
          </cell>
          <cell r="D14">
            <v>9.5</v>
          </cell>
          <cell r="E14">
            <v>10</v>
          </cell>
          <cell r="G14">
            <v>1</v>
          </cell>
        </row>
        <row r="15">
          <cell r="A15" t="str">
            <v>2331</v>
          </cell>
          <cell r="B15">
            <v>2009</v>
          </cell>
          <cell r="C15">
            <v>4.5</v>
          </cell>
          <cell r="D15">
            <v>5.5</v>
          </cell>
          <cell r="E15">
            <v>7</v>
          </cell>
        </row>
        <row r="16">
          <cell r="A16" t="str">
            <v>2341</v>
          </cell>
          <cell r="B16">
            <v>2009</v>
          </cell>
          <cell r="C16">
            <v>2</v>
          </cell>
          <cell r="D16">
            <v>3</v>
          </cell>
          <cell r="E16">
            <v>3</v>
          </cell>
        </row>
        <row r="17">
          <cell r="A17" t="str">
            <v>2342</v>
          </cell>
          <cell r="B17">
            <v>2009</v>
          </cell>
          <cell r="C17">
            <v>3</v>
          </cell>
          <cell r="D17">
            <v>3</v>
          </cell>
          <cell r="E17">
            <v>4</v>
          </cell>
        </row>
        <row r="18">
          <cell r="A18" t="str">
            <v>2343</v>
          </cell>
          <cell r="B18">
            <v>2009</v>
          </cell>
          <cell r="C18">
            <v>7</v>
          </cell>
          <cell r="D18">
            <v>7</v>
          </cell>
          <cell r="E18">
            <v>6</v>
          </cell>
        </row>
        <row r="19">
          <cell r="A19" t="str">
            <v>2344</v>
          </cell>
          <cell r="B19">
            <v>2009</v>
          </cell>
          <cell r="C19">
            <v>5</v>
          </cell>
          <cell r="D19">
            <v>5</v>
          </cell>
          <cell r="E19">
            <v>5</v>
          </cell>
        </row>
        <row r="20">
          <cell r="A20" t="str">
            <v>2351</v>
          </cell>
          <cell r="B20">
            <v>2009</v>
          </cell>
          <cell r="C20">
            <v>7</v>
          </cell>
          <cell r="D20">
            <v>8</v>
          </cell>
          <cell r="E20">
            <v>7</v>
          </cell>
        </row>
        <row r="21">
          <cell r="A21" t="str">
            <v>2361</v>
          </cell>
          <cell r="B21">
            <v>2009</v>
          </cell>
          <cell r="C21">
            <v>8</v>
          </cell>
          <cell r="D21">
            <v>8</v>
          </cell>
          <cell r="E21">
            <v>8</v>
          </cell>
        </row>
        <row r="22">
          <cell r="A22" t="str">
            <v>2372</v>
          </cell>
          <cell r="B22">
            <v>2009</v>
          </cell>
          <cell r="C22">
            <v>3</v>
          </cell>
          <cell r="D22">
            <v>3</v>
          </cell>
          <cell r="E22">
            <v>3</v>
          </cell>
        </row>
        <row r="23">
          <cell r="A23" t="str">
            <v>2373</v>
          </cell>
          <cell r="B23">
            <v>2008</v>
          </cell>
          <cell r="C23">
            <v>7</v>
          </cell>
          <cell r="D23">
            <v>7</v>
          </cell>
        </row>
        <row r="24">
          <cell r="A24" t="str">
            <v>2374</v>
          </cell>
          <cell r="B24">
            <v>2009</v>
          </cell>
          <cell r="C24">
            <v>8</v>
          </cell>
          <cell r="D24">
            <v>8</v>
          </cell>
          <cell r="E24">
            <v>8</v>
          </cell>
        </row>
        <row r="25">
          <cell r="A25" t="str">
            <v>2411</v>
          </cell>
          <cell r="B25">
            <v>2009</v>
          </cell>
          <cell r="C25">
            <v>3.5</v>
          </cell>
          <cell r="D25">
            <v>3.5</v>
          </cell>
          <cell r="E25">
            <v>3</v>
          </cell>
        </row>
        <row r="26">
          <cell r="A26" t="str">
            <v>2412</v>
          </cell>
          <cell r="B26">
            <v>2009</v>
          </cell>
          <cell r="E26">
            <v>4</v>
          </cell>
        </row>
        <row r="27">
          <cell r="A27" t="str">
            <v>2421</v>
          </cell>
          <cell r="B27">
            <v>2009</v>
          </cell>
          <cell r="C27">
            <v>4</v>
          </cell>
          <cell r="D27">
            <v>4</v>
          </cell>
          <cell r="E27">
            <v>5</v>
          </cell>
        </row>
        <row r="28">
          <cell r="A28" t="str">
            <v>2431</v>
          </cell>
          <cell r="B28">
            <v>2009</v>
          </cell>
          <cell r="C28">
            <v>15</v>
          </cell>
          <cell r="D28">
            <v>14</v>
          </cell>
          <cell r="E28">
            <v>11</v>
          </cell>
        </row>
        <row r="29">
          <cell r="A29" t="str">
            <v>2441</v>
          </cell>
          <cell r="B29">
            <v>2009</v>
          </cell>
          <cell r="C29">
            <v>5</v>
          </cell>
          <cell r="D29">
            <v>3</v>
          </cell>
          <cell r="E29">
            <v>4</v>
          </cell>
          <cell r="G29">
            <v>2</v>
          </cell>
        </row>
        <row r="30">
          <cell r="A30" t="str">
            <v>2451</v>
          </cell>
          <cell r="B30">
            <v>2009</v>
          </cell>
          <cell r="C30">
            <v>3</v>
          </cell>
          <cell r="D30">
            <v>3</v>
          </cell>
          <cell r="E30">
            <v>2</v>
          </cell>
        </row>
        <row r="31">
          <cell r="A31" t="str">
            <v>2452</v>
          </cell>
          <cell r="B31">
            <v>2009</v>
          </cell>
          <cell r="C31">
            <v>11</v>
          </cell>
          <cell r="D31">
            <v>11</v>
          </cell>
          <cell r="E31">
            <v>11</v>
          </cell>
        </row>
        <row r="32">
          <cell r="A32" t="str">
            <v>2453</v>
          </cell>
          <cell r="B32">
            <v>2009</v>
          </cell>
          <cell r="C32">
            <v>7</v>
          </cell>
          <cell r="D32">
            <v>7</v>
          </cell>
          <cell r="E32">
            <v>14</v>
          </cell>
        </row>
        <row r="33">
          <cell r="A33" t="str">
            <v>2454</v>
          </cell>
          <cell r="B33">
            <v>2009</v>
          </cell>
          <cell r="C33">
            <v>11</v>
          </cell>
          <cell r="D33">
            <v>9</v>
          </cell>
          <cell r="E33">
            <v>11</v>
          </cell>
        </row>
        <row r="34">
          <cell r="A34" t="str">
            <v>2455</v>
          </cell>
          <cell r="B34">
            <v>2009</v>
          </cell>
          <cell r="E34">
            <v>14</v>
          </cell>
          <cell r="G34">
            <v>1</v>
          </cell>
        </row>
        <row r="35">
          <cell r="A35" t="str">
            <v>2456</v>
          </cell>
          <cell r="B35">
            <v>2009</v>
          </cell>
          <cell r="E35">
            <v>11</v>
          </cell>
        </row>
        <row r="36">
          <cell r="A36" t="str">
            <v>2461</v>
          </cell>
          <cell r="B36">
            <v>2009</v>
          </cell>
          <cell r="C36">
            <v>1</v>
          </cell>
          <cell r="D36">
            <v>1</v>
          </cell>
          <cell r="E36">
            <v>3</v>
          </cell>
        </row>
        <row r="37">
          <cell r="A37" t="str">
            <v>2462</v>
          </cell>
          <cell r="B37">
            <v>2009</v>
          </cell>
          <cell r="C37">
            <v>14</v>
          </cell>
          <cell r="D37">
            <v>14</v>
          </cell>
          <cell r="E37">
            <v>15</v>
          </cell>
        </row>
        <row r="38">
          <cell r="A38" t="str">
            <v>2463</v>
          </cell>
          <cell r="B38">
            <v>2009</v>
          </cell>
          <cell r="C38">
            <v>5</v>
          </cell>
          <cell r="D38">
            <v>4</v>
          </cell>
          <cell r="E38">
            <v>8</v>
          </cell>
        </row>
        <row r="39">
          <cell r="A39" t="str">
            <v>2464</v>
          </cell>
          <cell r="B39">
            <v>2009</v>
          </cell>
          <cell r="C39">
            <v>12</v>
          </cell>
          <cell r="D39">
            <v>12</v>
          </cell>
          <cell r="E39">
            <v>14</v>
          </cell>
        </row>
        <row r="40">
          <cell r="A40" t="str">
            <v>2465</v>
          </cell>
          <cell r="B40">
            <v>2009</v>
          </cell>
          <cell r="C40">
            <v>6</v>
          </cell>
          <cell r="D40">
            <v>6</v>
          </cell>
          <cell r="E40">
            <v>7</v>
          </cell>
          <cell r="G40">
            <v>4</v>
          </cell>
        </row>
        <row r="41">
          <cell r="A41" t="str">
            <v>2511</v>
          </cell>
          <cell r="B41">
            <v>2009</v>
          </cell>
          <cell r="C41">
            <v>2</v>
          </cell>
          <cell r="D41">
            <v>2</v>
          </cell>
          <cell r="E41">
            <v>2</v>
          </cell>
        </row>
        <row r="42">
          <cell r="A42" t="str">
            <v>2521</v>
          </cell>
          <cell r="B42">
            <v>2009</v>
          </cell>
          <cell r="C42">
            <v>2</v>
          </cell>
          <cell r="D42">
            <v>2</v>
          </cell>
          <cell r="E42">
            <v>2</v>
          </cell>
        </row>
        <row r="43">
          <cell r="A43" t="str">
            <v>2522</v>
          </cell>
          <cell r="B43">
            <v>2009</v>
          </cell>
          <cell r="C43">
            <v>70</v>
          </cell>
          <cell r="D43">
            <v>72</v>
          </cell>
          <cell r="E43">
            <v>72</v>
          </cell>
        </row>
        <row r="44">
          <cell r="A44" t="str">
            <v>2523</v>
          </cell>
          <cell r="B44">
            <v>2009</v>
          </cell>
          <cell r="C44">
            <v>9</v>
          </cell>
          <cell r="D44">
            <v>9</v>
          </cell>
          <cell r="E44">
            <v>9</v>
          </cell>
        </row>
        <row r="45">
          <cell r="A45" t="str">
            <v>2524</v>
          </cell>
          <cell r="B45">
            <v>2009</v>
          </cell>
          <cell r="C45">
            <v>9</v>
          </cell>
          <cell r="D45">
            <v>9</v>
          </cell>
          <cell r="E45">
            <v>9</v>
          </cell>
          <cell r="G45">
            <v>5</v>
          </cell>
        </row>
        <row r="46">
          <cell r="A46" t="str">
            <v>2531</v>
          </cell>
          <cell r="B46">
            <v>2009</v>
          </cell>
          <cell r="C46">
            <v>5</v>
          </cell>
          <cell r="D46">
            <v>5</v>
          </cell>
          <cell r="E46">
            <v>5</v>
          </cell>
        </row>
        <row r="47">
          <cell r="A47" t="str">
            <v>2541</v>
          </cell>
          <cell r="B47">
            <v>2009</v>
          </cell>
          <cell r="C47">
            <v>3</v>
          </cell>
          <cell r="D47">
            <v>3</v>
          </cell>
          <cell r="E47">
            <v>3</v>
          </cell>
          <cell r="G47">
            <v>1</v>
          </cell>
        </row>
        <row r="48">
          <cell r="A48" t="str">
            <v>2542</v>
          </cell>
          <cell r="B48">
            <v>2009</v>
          </cell>
          <cell r="C48">
            <v>12</v>
          </cell>
          <cell r="D48">
            <v>12</v>
          </cell>
          <cell r="E48">
            <v>14</v>
          </cell>
        </row>
        <row r="49">
          <cell r="A49" t="str">
            <v>2543</v>
          </cell>
          <cell r="B49">
            <v>2009</v>
          </cell>
          <cell r="C49">
            <v>16</v>
          </cell>
          <cell r="D49">
            <v>16</v>
          </cell>
          <cell r="E49">
            <v>22</v>
          </cell>
        </row>
        <row r="50">
          <cell r="A50" t="str">
            <v>2544</v>
          </cell>
          <cell r="B50">
            <v>2008</v>
          </cell>
          <cell r="C50">
            <v>6</v>
          </cell>
          <cell r="D50">
            <v>6</v>
          </cell>
        </row>
        <row r="51">
          <cell r="A51" t="str">
            <v>2545</v>
          </cell>
          <cell r="B51">
            <v>2009</v>
          </cell>
          <cell r="C51">
            <v>18</v>
          </cell>
          <cell r="D51">
            <v>17</v>
          </cell>
          <cell r="E51">
            <v>18</v>
          </cell>
        </row>
        <row r="52">
          <cell r="A52" t="str">
            <v>2551</v>
          </cell>
          <cell r="B52">
            <v>2009</v>
          </cell>
          <cell r="C52">
            <v>1</v>
          </cell>
          <cell r="D52">
            <v>1</v>
          </cell>
          <cell r="E52">
            <v>3</v>
          </cell>
        </row>
        <row r="53">
          <cell r="A53" t="str">
            <v>2552</v>
          </cell>
          <cell r="B53">
            <v>2009</v>
          </cell>
          <cell r="C53">
            <v>14</v>
          </cell>
          <cell r="D53">
            <v>14</v>
          </cell>
          <cell r="E53">
            <v>14</v>
          </cell>
        </row>
        <row r="54">
          <cell r="A54" t="str">
            <v>2553</v>
          </cell>
          <cell r="B54">
            <v>2009</v>
          </cell>
          <cell r="C54">
            <v>10</v>
          </cell>
          <cell r="D54">
            <v>9</v>
          </cell>
          <cell r="E54">
            <v>11</v>
          </cell>
        </row>
        <row r="55">
          <cell r="A55" t="str">
            <v>2554</v>
          </cell>
          <cell r="B55">
            <v>2009</v>
          </cell>
          <cell r="C55">
            <v>9</v>
          </cell>
          <cell r="D55">
            <v>9</v>
          </cell>
          <cell r="E55">
            <v>10</v>
          </cell>
        </row>
        <row r="56">
          <cell r="A56" t="str">
            <v>2555</v>
          </cell>
          <cell r="B56">
            <v>2009</v>
          </cell>
          <cell r="C56">
            <v>7</v>
          </cell>
          <cell r="D56">
            <v>7</v>
          </cell>
          <cell r="E56">
            <v>10</v>
          </cell>
        </row>
        <row r="57">
          <cell r="A57" t="str">
            <v>2561</v>
          </cell>
          <cell r="B57">
            <v>2009</v>
          </cell>
          <cell r="C57">
            <v>8</v>
          </cell>
          <cell r="D57">
            <v>8</v>
          </cell>
          <cell r="E57">
            <v>8</v>
          </cell>
          <cell r="F57">
            <v>-8</v>
          </cell>
        </row>
        <row r="58">
          <cell r="A58" t="str">
            <v>2571</v>
          </cell>
          <cell r="B58">
            <v>2009</v>
          </cell>
          <cell r="G58">
            <v>2</v>
          </cell>
        </row>
        <row r="59">
          <cell r="A59" t="str">
            <v>2611</v>
          </cell>
          <cell r="B59">
            <v>2009</v>
          </cell>
          <cell r="C59">
            <v>2</v>
          </cell>
          <cell r="D59">
            <v>2</v>
          </cell>
          <cell r="E59">
            <v>2</v>
          </cell>
          <cell r="G59">
            <v>1</v>
          </cell>
        </row>
        <row r="60">
          <cell r="A60" t="str">
            <v>2621</v>
          </cell>
          <cell r="B60">
            <v>2009</v>
          </cell>
          <cell r="C60">
            <v>3</v>
          </cell>
          <cell r="D60">
            <v>3</v>
          </cell>
          <cell r="E60">
            <v>3</v>
          </cell>
        </row>
        <row r="61">
          <cell r="A61" t="str">
            <v>2631</v>
          </cell>
          <cell r="B61">
            <v>2009</v>
          </cell>
          <cell r="C61">
            <v>5</v>
          </cell>
          <cell r="D61">
            <v>5</v>
          </cell>
          <cell r="E61">
            <v>5</v>
          </cell>
          <cell r="G61">
            <v>1</v>
          </cell>
        </row>
        <row r="62">
          <cell r="A62" t="str">
            <v>2641</v>
          </cell>
          <cell r="B62">
            <v>2009</v>
          </cell>
          <cell r="C62">
            <v>5</v>
          </cell>
          <cell r="D62">
            <v>5</v>
          </cell>
          <cell r="E62">
            <v>5</v>
          </cell>
        </row>
        <row r="63">
          <cell r="A63" t="str">
            <v>2651</v>
          </cell>
          <cell r="B63">
            <v>2009</v>
          </cell>
          <cell r="C63">
            <v>1</v>
          </cell>
          <cell r="D63">
            <v>1</v>
          </cell>
          <cell r="E63">
            <v>1</v>
          </cell>
        </row>
        <row r="64">
          <cell r="A64" t="str">
            <v>2661</v>
          </cell>
          <cell r="B64">
            <v>2009</v>
          </cell>
          <cell r="C64">
            <v>6</v>
          </cell>
          <cell r="D64">
            <v>6</v>
          </cell>
          <cell r="E64">
            <v>6</v>
          </cell>
        </row>
        <row r="65">
          <cell r="A65" t="str">
            <v>2671</v>
          </cell>
          <cell r="B65">
            <v>2009</v>
          </cell>
          <cell r="C65">
            <v>2</v>
          </cell>
          <cell r="D65">
            <v>2</v>
          </cell>
          <cell r="E65">
            <v>3</v>
          </cell>
          <cell r="G65">
            <v>1</v>
          </cell>
        </row>
        <row r="66">
          <cell r="A66" t="str">
            <v>2721</v>
          </cell>
          <cell r="B66">
            <v>2009</v>
          </cell>
          <cell r="C66">
            <v>5</v>
          </cell>
          <cell r="D66">
            <v>5</v>
          </cell>
          <cell r="E66">
            <v>2</v>
          </cell>
          <cell r="G66">
            <v>1</v>
          </cell>
        </row>
        <row r="67">
          <cell r="A67" t="str">
            <v>2722</v>
          </cell>
          <cell r="B67">
            <v>2009</v>
          </cell>
          <cell r="C67">
            <v>9</v>
          </cell>
          <cell r="D67">
            <v>9</v>
          </cell>
          <cell r="E67">
            <v>9</v>
          </cell>
          <cell r="G67">
            <v>1</v>
          </cell>
        </row>
        <row r="68">
          <cell r="A68" t="str">
            <v>2723</v>
          </cell>
          <cell r="B68">
            <v>2009</v>
          </cell>
          <cell r="C68">
            <v>8</v>
          </cell>
          <cell r="D68">
            <v>8</v>
          </cell>
          <cell r="E68">
            <v>8</v>
          </cell>
          <cell r="G68">
            <v>1</v>
          </cell>
        </row>
        <row r="69">
          <cell r="A69" t="str">
            <v>2731</v>
          </cell>
          <cell r="B69">
            <v>2009</v>
          </cell>
          <cell r="C69">
            <v>2</v>
          </cell>
          <cell r="D69">
            <v>2</v>
          </cell>
          <cell r="E69">
            <v>6</v>
          </cell>
          <cell r="F69">
            <v>-6</v>
          </cell>
        </row>
        <row r="70">
          <cell r="A70" t="str">
            <v>2741</v>
          </cell>
          <cell r="B70">
            <v>2009</v>
          </cell>
          <cell r="C70">
            <v>0</v>
          </cell>
          <cell r="D70">
            <v>0</v>
          </cell>
          <cell r="E70">
            <v>4</v>
          </cell>
        </row>
        <row r="71">
          <cell r="A71" t="str">
            <v>2751</v>
          </cell>
          <cell r="B71">
            <v>2009</v>
          </cell>
          <cell r="C71">
            <v>1</v>
          </cell>
          <cell r="E71">
            <v>1</v>
          </cell>
        </row>
        <row r="72">
          <cell r="A72" t="str">
            <v>2811</v>
          </cell>
          <cell r="B72">
            <v>2009</v>
          </cell>
          <cell r="C72">
            <v>1.5</v>
          </cell>
          <cell r="D72">
            <v>1.5</v>
          </cell>
          <cell r="E72">
            <v>2</v>
          </cell>
        </row>
        <row r="73">
          <cell r="A73" t="str">
            <v>2821</v>
          </cell>
          <cell r="B73">
            <v>2009</v>
          </cell>
          <cell r="C73">
            <v>4</v>
          </cell>
          <cell r="D73">
            <v>4</v>
          </cell>
          <cell r="E73">
            <v>4</v>
          </cell>
        </row>
        <row r="74">
          <cell r="A74" t="str">
            <v>2822</v>
          </cell>
          <cell r="B74">
            <v>2009</v>
          </cell>
          <cell r="C74">
            <v>4</v>
          </cell>
          <cell r="D74">
            <v>4</v>
          </cell>
          <cell r="E74">
            <v>4</v>
          </cell>
        </row>
        <row r="75">
          <cell r="A75" t="str">
            <v>2831</v>
          </cell>
          <cell r="B75">
            <v>2009</v>
          </cell>
          <cell r="C75">
            <v>4</v>
          </cell>
          <cell r="D75">
            <v>4</v>
          </cell>
          <cell r="E75">
            <v>3</v>
          </cell>
        </row>
        <row r="76">
          <cell r="A76" t="str">
            <v>2832</v>
          </cell>
          <cell r="B76">
            <v>2009</v>
          </cell>
          <cell r="C76">
            <v>1</v>
          </cell>
          <cell r="D76">
            <v>1</v>
          </cell>
          <cell r="E76">
            <v>2</v>
          </cell>
        </row>
        <row r="77">
          <cell r="A77" t="str">
            <v>2833</v>
          </cell>
          <cell r="B77">
            <v>2009</v>
          </cell>
          <cell r="C77">
            <v>1</v>
          </cell>
          <cell r="D77">
            <v>1</v>
          </cell>
          <cell r="E77">
            <v>1</v>
          </cell>
        </row>
        <row r="78">
          <cell r="A78" t="str">
            <v>2841</v>
          </cell>
          <cell r="B78">
            <v>2009</v>
          </cell>
          <cell r="C78">
            <v>7</v>
          </cell>
          <cell r="D78">
            <v>7</v>
          </cell>
          <cell r="E78">
            <v>6</v>
          </cell>
        </row>
        <row r="79">
          <cell r="A79" t="str">
            <v>2842</v>
          </cell>
          <cell r="B79">
            <v>2009</v>
          </cell>
          <cell r="C79">
            <v>11</v>
          </cell>
          <cell r="D79">
            <v>11</v>
          </cell>
          <cell r="E79">
            <v>12</v>
          </cell>
        </row>
        <row r="80">
          <cell r="A80" t="str">
            <v>2843</v>
          </cell>
          <cell r="B80">
            <v>2009</v>
          </cell>
          <cell r="C80">
            <v>5</v>
          </cell>
          <cell r="D80">
            <v>5</v>
          </cell>
          <cell r="E80">
            <v>6</v>
          </cell>
        </row>
      </sheetData>
      <sheetData sheetId="12"/>
      <sheetData sheetId="13"/>
      <sheetData sheetId="14"/>
      <sheetData sheetId="15">
        <row r="8">
          <cell r="B8" t="str">
            <v>FY2010</v>
          </cell>
        </row>
      </sheetData>
      <sheetData sheetId="16">
        <row r="17">
          <cell r="K17">
            <v>0</v>
          </cell>
        </row>
      </sheetData>
      <sheetData sheetId="17">
        <row r="23">
          <cell r="L23">
            <v>39100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6">
          <cell r="I6" t="str">
            <v>FY2010 INC Programs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Index"/>
      <sheetName val="Total"/>
      <sheetName val="Total FTE"/>
      <sheetName val="O&amp;M by division"/>
      <sheetName val="2100"/>
      <sheetName val="2200"/>
      <sheetName val="2700"/>
      <sheetName val="2300"/>
      <sheetName val="2400"/>
      <sheetName val="2500"/>
      <sheetName val="2600"/>
      <sheetName val="2800"/>
      <sheetName val="Worksheets"/>
      <sheetName val="Budget"/>
      <sheetName val="Non-IT direct labor"/>
      <sheetName val="IT direct"/>
      <sheetName val="Total direct O&amp;M"/>
      <sheetName val="Ratios"/>
      <sheetName val="FTE"/>
      <sheetName val="OH"/>
      <sheetName val="Methods"/>
      <sheetName val="Attachment A"/>
      <sheetName val="Attachment C"/>
      <sheetName val="Attachment E"/>
      <sheetName val="Attachment E-1"/>
    </sheetNames>
    <sheetDataSet>
      <sheetData sheetId="0" refreshError="1"/>
      <sheetData sheetId="1"/>
      <sheetData sheetId="2" refreshError="1"/>
      <sheetData sheetId="3" refreshError="1"/>
      <sheetData sheetId="4" refreshError="1">
        <row r="4">
          <cell r="A4">
            <v>2111</v>
          </cell>
          <cell r="B4" t="str">
            <v>CEO-General</v>
          </cell>
          <cell r="C4" t="str">
            <v>OH</v>
          </cell>
          <cell r="D4">
            <v>773725.46068699053</v>
          </cell>
          <cell r="E4">
            <v>300520.35315723589</v>
          </cell>
          <cell r="F4">
            <v>8764.1311044874947</v>
          </cell>
          <cell r="G4">
            <v>85253.165612186305</v>
          </cell>
          <cell r="H4">
            <v>264985.66588644474</v>
          </cell>
          <cell r="I4">
            <v>70348.638453963751</v>
          </cell>
          <cell r="J4">
            <v>485731.70403778134</v>
          </cell>
          <cell r="K4">
            <v>1989329.1189390898</v>
          </cell>
        </row>
        <row r="6">
          <cell r="A6">
            <v>2121</v>
          </cell>
          <cell r="B6" t="str">
            <v>Market Monitoring</v>
          </cell>
          <cell r="C6" t="str">
            <v>DA</v>
          </cell>
          <cell r="D6">
            <v>539010.51866934076</v>
          </cell>
          <cell r="E6">
            <v>0</v>
          </cell>
          <cell r="F6">
            <v>0</v>
          </cell>
          <cell r="G6">
            <v>149165.69002538463</v>
          </cell>
          <cell r="H6">
            <v>1123777.7616352749</v>
          </cell>
          <cell r="I6">
            <v>411810.5186693407</v>
          </cell>
          <cell r="J6">
            <v>183026.89718637362</v>
          </cell>
          <cell r="K6">
            <v>2406791.386185715</v>
          </cell>
        </row>
        <row r="7">
          <cell r="A7">
            <v>2122</v>
          </cell>
          <cell r="B7" t="str">
            <v>Market Surveillance Committee (Non-labor costs only)</v>
          </cell>
          <cell r="C7" t="str">
            <v>DA</v>
          </cell>
          <cell r="D7">
            <v>88875</v>
          </cell>
          <cell r="E7">
            <v>0</v>
          </cell>
          <cell r="F7">
            <v>0</v>
          </cell>
          <cell r="G7">
            <v>0</v>
          </cell>
          <cell r="H7">
            <v>266625</v>
          </cell>
          <cell r="I7">
            <v>0</v>
          </cell>
          <cell r="J7">
            <v>0</v>
          </cell>
          <cell r="K7">
            <v>355500</v>
          </cell>
        </row>
        <row r="8">
          <cell r="A8">
            <v>2123</v>
          </cell>
          <cell r="B8" t="str">
            <v>Market Monitoring-Monitoring and Reporting</v>
          </cell>
          <cell r="C8" t="str">
            <v>DA</v>
          </cell>
        </row>
        <row r="9">
          <cell r="A9">
            <v>2124</v>
          </cell>
          <cell r="B9" t="str">
            <v>Market Monitoring-Analysis and Mitigation</v>
          </cell>
          <cell r="C9" t="str">
            <v>DA</v>
          </cell>
        </row>
        <row r="11">
          <cell r="A11">
            <v>2131</v>
          </cell>
          <cell r="B11" t="str">
            <v>Organizational Effectiveness</v>
          </cell>
        </row>
        <row r="13">
          <cell r="A13">
            <v>2341</v>
          </cell>
          <cell r="B13" t="str">
            <v>Human Resources</v>
          </cell>
          <cell r="C13" t="str">
            <v>FTE</v>
          </cell>
          <cell r="D13">
            <v>2291028.8845840911</v>
          </cell>
          <cell r="E13">
            <v>934599.32601114619</v>
          </cell>
          <cell r="F13">
            <v>26543.237095892353</v>
          </cell>
          <cell r="G13">
            <v>168970.76418649082</v>
          </cell>
          <cell r="H13">
            <v>564052.4151188645</v>
          </cell>
          <cell r="I13">
            <v>336556.60380478686</v>
          </cell>
          <cell r="J13">
            <v>1286291.6834997807</v>
          </cell>
          <cell r="K13">
            <v>5608042.9143010518</v>
          </cell>
        </row>
      </sheetData>
      <sheetData sheetId="5" refreshError="1">
        <row r="4">
          <cell r="A4">
            <v>2211</v>
          </cell>
          <cell r="B4" t="str">
            <v>Planning and Infrastructure Development</v>
          </cell>
          <cell r="C4" t="str">
            <v>SCC</v>
          </cell>
          <cell r="D4">
            <v>307767.30794242944</v>
          </cell>
          <cell r="E4">
            <v>270253.68409120181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578020.99203363131</v>
          </cell>
        </row>
        <row r="5">
          <cell r="A5">
            <v>2221</v>
          </cell>
          <cell r="B5" t="str">
            <v>Regional Transmission-North</v>
          </cell>
          <cell r="C5" t="str">
            <v>DA</v>
          </cell>
          <cell r="D5">
            <v>1484621.91925597</v>
          </cell>
          <cell r="E5">
            <v>1089747.9461706467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2574369.8654266167</v>
          </cell>
        </row>
        <row r="6">
          <cell r="A6">
            <v>2231</v>
          </cell>
          <cell r="B6" t="str">
            <v>Regional Transmission-South</v>
          </cell>
          <cell r="C6" t="str">
            <v>DA</v>
          </cell>
          <cell r="D6">
            <v>1636926.920025371</v>
          </cell>
          <cell r="E6">
            <v>1361284.6133502475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2998211.5333756185</v>
          </cell>
        </row>
        <row r="7">
          <cell r="A7">
            <v>2241</v>
          </cell>
          <cell r="B7" t="str">
            <v>Grid Assets</v>
          </cell>
          <cell r="C7" t="str">
            <v>DA</v>
          </cell>
          <cell r="D7">
            <v>1153545.121869137</v>
          </cell>
          <cell r="E7">
            <v>534376.4808010587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1687921.6026701957</v>
          </cell>
        </row>
        <row r="8">
          <cell r="A8">
            <v>2242</v>
          </cell>
          <cell r="B8" t="str">
            <v>Generator Interconnections</v>
          </cell>
          <cell r="C8" t="str">
            <v>DA</v>
          </cell>
          <cell r="D8">
            <v>645989.85020272678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645989.85020272678</v>
          </cell>
        </row>
        <row r="9">
          <cell r="A9">
            <v>2251</v>
          </cell>
          <cell r="B9" t="str">
            <v>Network Applications</v>
          </cell>
          <cell r="C9" t="str">
            <v>DA</v>
          </cell>
          <cell r="D9">
            <v>0</v>
          </cell>
          <cell r="E9">
            <v>1335845.9969042682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1335845.9969042682</v>
          </cell>
        </row>
      </sheetData>
      <sheetData sheetId="6" refreshError="1">
        <row r="4">
          <cell r="A4">
            <v>2711</v>
          </cell>
          <cell r="B4" t="str">
            <v>Market Development-Program Mgmt-General</v>
          </cell>
          <cell r="C4" t="str">
            <v>SCC</v>
          </cell>
          <cell r="D4">
            <v>338804.82211835135</v>
          </cell>
          <cell r="E4">
            <v>384087.72086368955</v>
          </cell>
          <cell r="F4">
            <v>790.76535393926622</v>
          </cell>
          <cell r="G4">
            <v>158578.70119556997</v>
          </cell>
          <cell r="H4">
            <v>766075.21030934085</v>
          </cell>
          <cell r="I4">
            <v>7691.8007804238005</v>
          </cell>
          <cell r="J4">
            <v>134549.27355614273</v>
          </cell>
          <cell r="K4">
            <v>1790578.2941774575</v>
          </cell>
        </row>
        <row r="6">
          <cell r="A6">
            <v>2721</v>
          </cell>
          <cell r="B6" t="str">
            <v>Market and Product Development</v>
          </cell>
          <cell r="C6" t="str">
            <v>DA</v>
          </cell>
          <cell r="D6">
            <v>109867.68901583005</v>
          </cell>
          <cell r="E6">
            <v>219735.3780316601</v>
          </cell>
          <cell r="F6">
            <v>0</v>
          </cell>
          <cell r="G6">
            <v>109867.68901583005</v>
          </cell>
          <cell r="H6">
            <v>929838.44507915026</v>
          </cell>
          <cell r="I6">
            <v>0</v>
          </cell>
          <cell r="J6">
            <v>109867.68901583005</v>
          </cell>
          <cell r="K6">
            <v>1479176.8901583003</v>
          </cell>
        </row>
        <row r="7">
          <cell r="A7">
            <v>2722</v>
          </cell>
          <cell r="B7" t="str">
            <v>Tariff and Regulatory/Policy Development</v>
          </cell>
          <cell r="C7" t="str">
            <v>DA</v>
          </cell>
          <cell r="D7">
            <v>0</v>
          </cell>
          <cell r="E7">
            <v>171761.46953901713</v>
          </cell>
          <cell r="F7">
            <v>0</v>
          </cell>
          <cell r="G7">
            <v>343522.93907803425</v>
          </cell>
          <cell r="H7">
            <v>1323068.8172341026</v>
          </cell>
          <cell r="I7">
            <v>0</v>
          </cell>
          <cell r="J7">
            <v>0</v>
          </cell>
          <cell r="K7">
            <v>1838353.225851154</v>
          </cell>
        </row>
        <row r="8">
          <cell r="A8">
            <v>2723</v>
          </cell>
          <cell r="B8" t="str">
            <v>Infrastructure Policy &amp; Contracts</v>
          </cell>
          <cell r="C8" t="str">
            <v>DA</v>
          </cell>
          <cell r="D8">
            <v>707370.7720721591</v>
          </cell>
          <cell r="E8">
            <v>692983.7622623106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157193.50490492425</v>
          </cell>
          <cell r="K8">
            <v>1557548.0392393938</v>
          </cell>
        </row>
        <row r="10">
          <cell r="A10">
            <v>2731</v>
          </cell>
          <cell r="B10" t="str">
            <v>Program Office</v>
          </cell>
          <cell r="C10" t="str">
            <v>OH</v>
          </cell>
          <cell r="D10">
            <v>209360.19528035898</v>
          </cell>
          <cell r="E10">
            <v>81316.956749565114</v>
          </cell>
          <cell r="F10">
            <v>2371.4615748446463</v>
          </cell>
          <cell r="G10">
            <v>23068.414195635141</v>
          </cell>
          <cell r="H10">
            <v>71701.725709302147</v>
          </cell>
          <cell r="I10">
            <v>19035.440130601437</v>
          </cell>
          <cell r="J10">
            <v>131432.77503226837</v>
          </cell>
          <cell r="K10">
            <v>538286.96867257589</v>
          </cell>
        </row>
        <row r="11">
          <cell r="A11">
            <v>2741</v>
          </cell>
          <cell r="B11" t="str">
            <v>MRTU Program</v>
          </cell>
          <cell r="C11" t="str">
            <v>DS</v>
          </cell>
          <cell r="D11">
            <v>2756.8649759467799</v>
          </cell>
          <cell r="E11">
            <v>1136.2854199339054</v>
          </cell>
          <cell r="F11">
            <v>31.038714483644782</v>
          </cell>
          <cell r="G11">
            <v>5334.1642612804317</v>
          </cell>
          <cell r="H11">
            <v>2877.8008799081808</v>
          </cell>
          <cell r="I11">
            <v>4333.7597317423715</v>
          </cell>
          <cell r="J11">
            <v>10293.121980113348</v>
          </cell>
          <cell r="K11">
            <v>26763.035963408664</v>
          </cell>
        </row>
      </sheetData>
      <sheetData sheetId="7" refreshError="1">
        <row r="4">
          <cell r="A4">
            <v>2311</v>
          </cell>
          <cell r="B4" t="str">
            <v>CFO General</v>
          </cell>
          <cell r="C4" t="str">
            <v>SCC</v>
          </cell>
          <cell r="D4">
            <v>266762.15392284177</v>
          </cell>
          <cell r="E4">
            <v>102909.65219854371</v>
          </cell>
          <cell r="F4">
            <v>3031.6375000729236</v>
          </cell>
          <cell r="G4">
            <v>28330.507990103681</v>
          </cell>
          <cell r="H4">
            <v>76481.727288916081</v>
          </cell>
          <cell r="I4">
            <v>36578.251271164656</v>
          </cell>
          <cell r="J4">
            <v>200456.51495206528</v>
          </cell>
          <cell r="K4">
            <v>714550.44512370811</v>
          </cell>
        </row>
        <row r="5">
          <cell r="A5">
            <v>2321</v>
          </cell>
          <cell r="B5" t="str">
            <v>Accounting</v>
          </cell>
          <cell r="C5" t="str">
            <v>OH</v>
          </cell>
          <cell r="D5">
            <v>1082373.8016670893</v>
          </cell>
          <cell r="E5">
            <v>420401.51662622276</v>
          </cell>
          <cell r="F5">
            <v>12260.247831899242</v>
          </cell>
          <cell r="G5">
            <v>119261.67310803555</v>
          </cell>
          <cell r="H5">
            <v>370691.61756436806</v>
          </cell>
          <cell r="I5">
            <v>98411.551789846155</v>
          </cell>
          <cell r="J5">
            <v>679495.89072950976</v>
          </cell>
          <cell r="K5">
            <v>2782896.2993169706</v>
          </cell>
        </row>
        <row r="7">
          <cell r="A7">
            <v>2331</v>
          </cell>
          <cell r="B7" t="str">
            <v>Financial Planning and Treasury</v>
          </cell>
          <cell r="C7" t="str">
            <v>DA/OH</v>
          </cell>
          <cell r="D7">
            <v>1084970.2511937611</v>
          </cell>
          <cell r="E7">
            <v>421409.99569064117</v>
          </cell>
          <cell r="F7">
            <v>12289.658294930574</v>
          </cell>
          <cell r="G7">
            <v>119547.76365661914</v>
          </cell>
          <cell r="H7">
            <v>371580.85016911494</v>
          </cell>
          <cell r="I7">
            <v>98647.626080142378</v>
          </cell>
          <cell r="J7">
            <v>1345263.7624204257</v>
          </cell>
          <cell r="K7">
            <v>3453709.9075056352</v>
          </cell>
        </row>
        <row r="8">
          <cell r="A8">
            <v>2331</v>
          </cell>
          <cell r="B8" t="str">
            <v>Financial Planning and Treasury-Credit</v>
          </cell>
          <cell r="C8" t="str">
            <v>DA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664137.86477358034</v>
          </cell>
          <cell r="K8">
            <v>664137.86477358034</v>
          </cell>
        </row>
        <row r="9">
          <cell r="A9">
            <v>2331</v>
          </cell>
          <cell r="B9" t="str">
            <v>Financial Planning and Treasury-Other</v>
          </cell>
          <cell r="C9" t="str">
            <v>OH</v>
          </cell>
          <cell r="D9">
            <v>1084970.2511937611</v>
          </cell>
          <cell r="E9">
            <v>421409.99569064117</v>
          </cell>
          <cell r="F9">
            <v>12289.658294930574</v>
          </cell>
          <cell r="G9">
            <v>119547.76365661914</v>
          </cell>
          <cell r="H9">
            <v>371580.85016911494</v>
          </cell>
          <cell r="I9">
            <v>98647.626080142378</v>
          </cell>
          <cell r="J9">
            <v>681125.89764684532</v>
          </cell>
          <cell r="K9">
            <v>2789572.0427320548</v>
          </cell>
        </row>
        <row r="11">
          <cell r="A11">
            <v>2351</v>
          </cell>
          <cell r="B11" t="str">
            <v>Facilities</v>
          </cell>
          <cell r="C11" t="str">
            <v>FTE</v>
          </cell>
          <cell r="D11">
            <v>3052185.4289021185</v>
          </cell>
          <cell r="E11">
            <v>1245104.5309412635</v>
          </cell>
          <cell r="F11">
            <v>35361.789650541272</v>
          </cell>
          <cell r="G11">
            <v>225108.5125249688</v>
          </cell>
          <cell r="H11">
            <v>751449.52302745916</v>
          </cell>
          <cell r="I11">
            <v>448371.98214558332</v>
          </cell>
          <cell r="J11">
            <v>1713640.8711881975</v>
          </cell>
          <cell r="K11">
            <v>7471222.6383801326</v>
          </cell>
        </row>
        <row r="12">
          <cell r="A12">
            <v>2361</v>
          </cell>
          <cell r="B12" t="str">
            <v>Procurement and Vendor Management</v>
          </cell>
          <cell r="C12" t="str">
            <v>OH</v>
          </cell>
          <cell r="D12">
            <v>566001.78484244528</v>
          </cell>
          <cell r="E12">
            <v>219839.03194480657</v>
          </cell>
          <cell r="F12">
            <v>6411.2066873548083</v>
          </cell>
          <cell r="G12">
            <v>62365.071788023903</v>
          </cell>
          <cell r="H12">
            <v>193844.41571332334</v>
          </cell>
          <cell r="I12">
            <v>51461.993884530391</v>
          </cell>
          <cell r="J12">
            <v>355326.30811430298</v>
          </cell>
          <cell r="K12">
            <v>1455249.8129747873</v>
          </cell>
        </row>
        <row r="14">
          <cell r="A14">
            <v>2371</v>
          </cell>
          <cell r="B14" t="str">
            <v>Enterprise Risk Management</v>
          </cell>
          <cell r="C14" t="str">
            <v>SCC</v>
          </cell>
          <cell r="D14">
            <v>173347.92707469966</v>
          </cell>
          <cell r="E14">
            <v>59062.344615359878</v>
          </cell>
          <cell r="F14">
            <v>1910.253310682504</v>
          </cell>
          <cell r="G14">
            <v>27607.725403872915</v>
          </cell>
          <cell r="H14">
            <v>46690.951489466119</v>
          </cell>
          <cell r="I14">
            <v>33829.891471251241</v>
          </cell>
          <cell r="J14">
            <v>156740.89595302808</v>
          </cell>
          <cell r="K14">
            <v>499189.98931836046</v>
          </cell>
        </row>
        <row r="15">
          <cell r="A15">
            <v>2372</v>
          </cell>
          <cell r="B15" t="str">
            <v>Internal Audit</v>
          </cell>
          <cell r="C15" t="str">
            <v>OH</v>
          </cell>
          <cell r="D15">
            <v>263953.18505793414</v>
          </cell>
          <cell r="E15">
            <v>102521.253882684</v>
          </cell>
          <cell r="F15">
            <v>2989.8464466204696</v>
          </cell>
          <cell r="G15">
            <v>29083.758701216648</v>
          </cell>
          <cell r="H15">
            <v>90398.744851076204</v>
          </cell>
          <cell r="I15">
            <v>23999.141979799413</v>
          </cell>
          <cell r="J15">
            <v>165705.32686174265</v>
          </cell>
          <cell r="K15">
            <v>678651.25778107357</v>
          </cell>
        </row>
        <row r="16">
          <cell r="A16">
            <v>2373</v>
          </cell>
          <cell r="B16" t="str">
            <v>Information Security</v>
          </cell>
          <cell r="C16" t="str">
            <v>SD</v>
          </cell>
          <cell r="D16">
            <v>338678.38024361734</v>
          </cell>
          <cell r="E16">
            <v>43292.188928106472</v>
          </cell>
          <cell r="F16">
            <v>3149.964437239822</v>
          </cell>
          <cell r="G16">
            <v>142593.29359811803</v>
          </cell>
          <cell r="H16">
            <v>92411.632483720168</v>
          </cell>
          <cell r="I16">
            <v>136327.32557744251</v>
          </cell>
          <cell r="J16">
            <v>682630.35383468331</v>
          </cell>
          <cell r="K16">
            <v>1439083.1391029276</v>
          </cell>
        </row>
        <row r="17">
          <cell r="A17">
            <v>2374</v>
          </cell>
          <cell r="B17" t="str">
            <v>Physical Security</v>
          </cell>
          <cell r="C17" t="str">
            <v>FTE</v>
          </cell>
          <cell r="D17">
            <v>885299.15810806386</v>
          </cell>
          <cell r="E17">
            <v>361147.78039397619</v>
          </cell>
          <cell r="F17">
            <v>10256.835089498287</v>
          </cell>
          <cell r="G17">
            <v>65293.666215095633</v>
          </cell>
          <cell r="H17">
            <v>217961.07923109087</v>
          </cell>
          <cell r="I17">
            <v>130052.17001363858</v>
          </cell>
          <cell r="J17">
            <v>497048.70686974644</v>
          </cell>
          <cell r="K17">
            <v>2167059.3959211097</v>
          </cell>
        </row>
      </sheetData>
      <sheetData sheetId="8" refreshError="1">
        <row r="4">
          <cell r="A4">
            <v>2411</v>
          </cell>
          <cell r="B4" t="str">
            <v>Information Technology-General</v>
          </cell>
          <cell r="C4" t="str">
            <v>SCC</v>
          </cell>
          <cell r="D4">
            <v>396920.54525046912</v>
          </cell>
          <cell r="E4">
            <v>90769.654008636484</v>
          </cell>
          <cell r="F4">
            <v>3953.4646654911649</v>
          </cell>
          <cell r="G4">
            <v>91322.547233668578</v>
          </cell>
          <cell r="H4">
            <v>125042.41571554079</v>
          </cell>
          <cell r="I4">
            <v>52561.528439724745</v>
          </cell>
          <cell r="J4">
            <v>369357.19732556283</v>
          </cell>
          <cell r="K4">
            <v>1129927.3526390938</v>
          </cell>
        </row>
        <row r="5">
          <cell r="A5">
            <v>2412</v>
          </cell>
          <cell r="B5" t="str">
            <v>Asset Management (Non-Labor costs only)</v>
          </cell>
          <cell r="C5" t="str">
            <v>DA</v>
          </cell>
          <cell r="D5">
            <v>3774814.4770808378</v>
          </cell>
          <cell r="E5">
            <v>1140185.8341996416</v>
          </cell>
          <cell r="F5">
            <v>38983.402356528379</v>
          </cell>
          <cell r="G5">
            <v>875567.04166531574</v>
          </cell>
          <cell r="H5">
            <v>1488819.5406495761</v>
          </cell>
          <cell r="I5">
            <v>625431.31134419621</v>
          </cell>
          <cell r="J5">
            <v>3708480.6051934771</v>
          </cell>
          <cell r="K5">
            <v>11652282.212489573</v>
          </cell>
        </row>
        <row r="7">
          <cell r="A7">
            <v>2421</v>
          </cell>
          <cell r="B7" t="str">
            <v>Testing, Release Management &amp; QA --&gt; IT Projects</v>
          </cell>
          <cell r="C7" t="str">
            <v>SD</v>
          </cell>
          <cell r="D7">
            <v>171045.81607336338</v>
          </cell>
          <cell r="E7">
            <v>21864.24707559924</v>
          </cell>
          <cell r="F7">
            <v>1590.8551274580861</v>
          </cell>
          <cell r="G7">
            <v>72015.185181099092</v>
          </cell>
          <cell r="H7">
            <v>46671.485441378543</v>
          </cell>
          <cell r="I7">
            <v>68850.626484393695</v>
          </cell>
          <cell r="J7">
            <v>344755.00285584782</v>
          </cell>
          <cell r="K7">
            <v>726793.21823913988</v>
          </cell>
        </row>
        <row r="8">
          <cell r="A8">
            <v>2431</v>
          </cell>
          <cell r="B8" t="str">
            <v>IT Planning, Architecture &amp; Standards --&gt; Application Development</v>
          </cell>
          <cell r="C8" t="str">
            <v>SD</v>
          </cell>
          <cell r="D8">
            <v>1090639.2064011702</v>
          </cell>
          <cell r="E8">
            <v>139412.96914776831</v>
          </cell>
          <cell r="F8">
            <v>10143.767404202034</v>
          </cell>
          <cell r="G8">
            <v>459190.32816949749</v>
          </cell>
          <cell r="H8">
            <v>297591.32969096745</v>
          </cell>
          <cell r="I8">
            <v>439012.15681858663</v>
          </cell>
          <cell r="J8">
            <v>2198260.8598637874</v>
          </cell>
          <cell r="K8">
            <v>4634250.6174959801</v>
          </cell>
        </row>
        <row r="9">
          <cell r="A9">
            <v>2441</v>
          </cell>
          <cell r="B9" t="str">
            <v>Test and Release Management--&gt; Software Quality Assurance</v>
          </cell>
          <cell r="C9" t="str">
            <v>SD</v>
          </cell>
          <cell r="D9">
            <v>258000.63653794487</v>
          </cell>
          <cell r="E9">
            <v>32979.407461846495</v>
          </cell>
          <cell r="F9">
            <v>2399.6005570098068</v>
          </cell>
          <cell r="G9">
            <v>108625.65389586844</v>
          </cell>
          <cell r="H9">
            <v>70397.93915147541</v>
          </cell>
          <cell r="I9">
            <v>103852.32370367307</v>
          </cell>
          <cell r="J9">
            <v>520018.62558450073</v>
          </cell>
          <cell r="K9">
            <v>1096274.186892319</v>
          </cell>
        </row>
        <row r="11">
          <cell r="A11">
            <v>2451</v>
          </cell>
          <cell r="B11" t="str">
            <v>IT Support &amp; Operations</v>
          </cell>
          <cell r="C11" t="str">
            <v>DS</v>
          </cell>
          <cell r="D11">
            <v>4465552.0900005577</v>
          </cell>
          <cell r="E11">
            <v>1200864.3513539613</v>
          </cell>
          <cell r="F11">
            <v>46543.965575606519</v>
          </cell>
          <cell r="G11">
            <v>1163931.2873085251</v>
          </cell>
          <cell r="H11">
            <v>1497365.5985432267</v>
          </cell>
          <cell r="I11">
            <v>280712.1213182864</v>
          </cell>
          <cell r="J11">
            <v>3329586.2749280776</v>
          </cell>
          <cell r="K11">
            <v>11984555.689028243</v>
          </cell>
        </row>
        <row r="12">
          <cell r="A12">
            <v>2452</v>
          </cell>
          <cell r="B12" t="str">
            <v>System Administration/DBAs--&gt; System and Database Administration</v>
          </cell>
          <cell r="C12" t="str">
            <v>SD</v>
          </cell>
          <cell r="D12">
            <v>614601.40608773287</v>
          </cell>
          <cell r="E12">
            <v>78562.55887574167</v>
          </cell>
          <cell r="F12">
            <v>5716.256735553563</v>
          </cell>
          <cell r="G12">
            <v>258764.78646509603</v>
          </cell>
          <cell r="H12">
            <v>167699.86682498781</v>
          </cell>
          <cell r="I12">
            <v>247393.90193081374</v>
          </cell>
          <cell r="J12">
            <v>1238772.8292640834</v>
          </cell>
          <cell r="K12">
            <v>2611511.606184009</v>
          </cell>
        </row>
        <row r="13">
          <cell r="A13">
            <v>2453</v>
          </cell>
          <cell r="B13" t="str">
            <v>Data Center &amp; Operations</v>
          </cell>
          <cell r="C13" t="str">
            <v>DS</v>
          </cell>
          <cell r="D13">
            <v>539695.69899600139</v>
          </cell>
          <cell r="E13">
            <v>246064.27783613376</v>
          </cell>
          <cell r="F13">
            <v>6508.7764462798896</v>
          </cell>
          <cell r="G13">
            <v>32747.058989686055</v>
          </cell>
          <cell r="H13">
            <v>189751.42426240884</v>
          </cell>
          <cell r="I13">
            <v>22060.672264829525</v>
          </cell>
          <cell r="J13">
            <v>304486.14740765293</v>
          </cell>
          <cell r="K13">
            <v>1341314.0562029923</v>
          </cell>
        </row>
        <row r="14">
          <cell r="A14">
            <v>2454</v>
          </cell>
          <cell r="B14" t="str">
            <v>Architecture &amp; Systems Engineering</v>
          </cell>
          <cell r="C14" t="str">
            <v>SD</v>
          </cell>
          <cell r="D14">
            <v>389726.64335798565</v>
          </cell>
          <cell r="E14">
            <v>49817.527361605637</v>
          </cell>
          <cell r="F14">
            <v>3624.7517953152178</v>
          </cell>
          <cell r="G14">
            <v>164086.07375345324</v>
          </cell>
          <cell r="H14">
            <v>106340.63889524221</v>
          </cell>
          <cell r="I14">
            <v>156875.64986300661</v>
          </cell>
          <cell r="J14">
            <v>785521.75743517617</v>
          </cell>
          <cell r="K14">
            <v>1655993.042461785</v>
          </cell>
        </row>
        <row r="15">
          <cell r="A15">
            <v>2455</v>
          </cell>
          <cell r="B15" t="str">
            <v>Support Services</v>
          </cell>
        </row>
        <row r="16">
          <cell r="A16">
            <v>2456</v>
          </cell>
          <cell r="B16" t="str">
            <v>System Administration</v>
          </cell>
        </row>
        <row r="18">
          <cell r="A18">
            <v>2461</v>
          </cell>
          <cell r="B18" t="str">
            <v>IT Strategy and Support</v>
          </cell>
        </row>
        <row r="19">
          <cell r="A19">
            <v>2462</v>
          </cell>
          <cell r="B19" t="str">
            <v>EMS Information Technology</v>
          </cell>
          <cell r="C19" t="str">
            <v>DS</v>
          </cell>
          <cell r="D19">
            <v>2213971.9168776437</v>
          </cell>
          <cell r="E19">
            <v>57566.381535117936</v>
          </cell>
          <cell r="F19">
            <v>18833.716374220705</v>
          </cell>
          <cell r="G19">
            <v>0</v>
          </cell>
          <cell r="H19">
            <v>31374.959106670922</v>
          </cell>
          <cell r="I19">
            <v>0</v>
          </cell>
          <cell r="J19">
            <v>31374.959106670922</v>
          </cell>
          <cell r="K19">
            <v>2353121.9330003238</v>
          </cell>
        </row>
        <row r="20">
          <cell r="A20">
            <v>2463</v>
          </cell>
          <cell r="B20" t="str">
            <v>Operations Information Technology</v>
          </cell>
          <cell r="C20" t="str">
            <v>DS</v>
          </cell>
          <cell r="D20">
            <v>686839.9604957269</v>
          </cell>
          <cell r="E20">
            <v>205362.14054366181</v>
          </cell>
          <cell r="F20">
            <v>7170.5014342874892</v>
          </cell>
          <cell r="G20">
            <v>298743.90887508629</v>
          </cell>
          <cell r="H20">
            <v>579446.01578718843</v>
          </cell>
          <cell r="I20">
            <v>0</v>
          </cell>
          <cell r="J20">
            <v>407451.2532641688</v>
          </cell>
          <cell r="K20">
            <v>2185013.7804001197</v>
          </cell>
        </row>
        <row r="21">
          <cell r="A21">
            <v>2464</v>
          </cell>
          <cell r="B21" t="str">
            <v>Corporate Systems</v>
          </cell>
          <cell r="C21" t="str">
            <v>DS</v>
          </cell>
          <cell r="D21">
            <v>859627.38235240395</v>
          </cell>
          <cell r="E21">
            <v>272344.38306489144</v>
          </cell>
          <cell r="F21">
            <v>8532.1409204554075</v>
          </cell>
          <cell r="G21">
            <v>32336.975077866868</v>
          </cell>
          <cell r="H21">
            <v>270335.79206530249</v>
          </cell>
          <cell r="I21">
            <v>50704.056488000104</v>
          </cell>
          <cell r="J21">
            <v>1149681.9966483337</v>
          </cell>
          <cell r="K21">
            <v>2643562.7266172539</v>
          </cell>
        </row>
      </sheetData>
      <sheetData sheetId="9" refreshError="1">
        <row r="4">
          <cell r="A4">
            <v>2511</v>
          </cell>
          <cell r="B4" t="str">
            <v>Operations-General</v>
          </cell>
          <cell r="C4" t="str">
            <v>SCC</v>
          </cell>
          <cell r="D4">
            <v>581519.97545852442</v>
          </cell>
          <cell r="E4">
            <v>206702.70650657648</v>
          </cell>
          <cell r="F4">
            <v>9421.6428635312768</v>
          </cell>
          <cell r="G4">
            <v>16608.777245507354</v>
          </cell>
          <cell r="H4">
            <v>189931.37695203139</v>
          </cell>
          <cell r="I4">
            <v>26097.70994253497</v>
          </cell>
          <cell r="J4">
            <v>219775.35269653428</v>
          </cell>
          <cell r="K4">
            <v>1250057.5416652402</v>
          </cell>
        </row>
        <row r="6">
          <cell r="A6">
            <v>2521</v>
          </cell>
          <cell r="B6" t="str">
            <v>Grid Operations</v>
          </cell>
          <cell r="C6" t="str">
            <v>SCC</v>
          </cell>
          <cell r="D6">
            <v>313344.88249309483</v>
          </cell>
          <cell r="E6">
            <v>110146.76133921152</v>
          </cell>
          <cell r="F6">
            <v>6506.3300429081155</v>
          </cell>
          <cell r="G6">
            <v>0</v>
          </cell>
          <cell r="H6">
            <v>27262.235322575954</v>
          </cell>
          <cell r="I6">
            <v>0</v>
          </cell>
          <cell r="J6">
            <v>0</v>
          </cell>
          <cell r="K6">
            <v>457260.20919779048</v>
          </cell>
        </row>
        <row r="7">
          <cell r="A7">
            <v>2522</v>
          </cell>
          <cell r="B7" t="str">
            <v>Real-Time Operations</v>
          </cell>
          <cell r="C7" t="str">
            <v>DA</v>
          </cell>
          <cell r="D7">
            <v>9278121.9847645331</v>
          </cell>
          <cell r="E7">
            <v>4518938.4863683945</v>
          </cell>
          <cell r="F7">
            <v>182409.93775671427</v>
          </cell>
          <cell r="G7">
            <v>0</v>
          </cell>
          <cell r="H7">
            <v>1233982.4246766842</v>
          </cell>
          <cell r="I7">
            <v>0</v>
          </cell>
          <cell r="J7">
            <v>0</v>
          </cell>
          <cell r="K7">
            <v>15213452.833566325</v>
          </cell>
        </row>
        <row r="8">
          <cell r="A8">
            <v>2523</v>
          </cell>
          <cell r="B8" t="str">
            <v>Scheduling</v>
          </cell>
          <cell r="C8" t="str">
            <v>DA</v>
          </cell>
          <cell r="D8">
            <v>1187767.4863149573</v>
          </cell>
          <cell r="E8">
            <v>593883.74315747863</v>
          </cell>
          <cell r="F8">
            <v>24872.998939543519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1806524.2284119795</v>
          </cell>
        </row>
        <row r="9">
          <cell r="A9">
            <v>2524</v>
          </cell>
          <cell r="B9" t="str">
            <v>Outage Management</v>
          </cell>
          <cell r="C9" t="str">
            <v>DA</v>
          </cell>
          <cell r="D9">
            <v>2147285.9598345077</v>
          </cell>
          <cell r="E9">
            <v>8390</v>
          </cell>
          <cell r="F9">
            <v>95225.249472361189</v>
          </cell>
          <cell r="G9">
            <v>0</v>
          </cell>
          <cell r="H9">
            <v>33560</v>
          </cell>
          <cell r="I9">
            <v>0</v>
          </cell>
          <cell r="J9">
            <v>0</v>
          </cell>
          <cell r="K9">
            <v>2284461.2093068687</v>
          </cell>
        </row>
        <row r="10">
          <cell r="A10">
            <v>2561</v>
          </cell>
          <cell r="B10" t="str">
            <v>Reliability Coordination</v>
          </cell>
          <cell r="C10" t="str">
            <v>DA</v>
          </cell>
          <cell r="D10">
            <v>1955620.099451907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1955620.099451907</v>
          </cell>
        </row>
        <row r="12">
          <cell r="A12">
            <v>2531</v>
          </cell>
          <cell r="B12" t="str">
            <v>Alhambra Operations--&gt; Grid Operations Development</v>
          </cell>
          <cell r="C12" t="str">
            <v>DA</v>
          </cell>
          <cell r="D12">
            <v>558538.19705937477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558538.19705937477</v>
          </cell>
        </row>
        <row r="14">
          <cell r="A14">
            <v>2541</v>
          </cell>
          <cell r="B14" t="str">
            <v>Market Services</v>
          </cell>
          <cell r="C14" t="str">
            <v>SCC</v>
          </cell>
          <cell r="D14">
            <v>48766.651431100734</v>
          </cell>
          <cell r="E14">
            <v>0</v>
          </cell>
          <cell r="F14">
            <v>0</v>
          </cell>
          <cell r="G14">
            <v>45533.505455218066</v>
          </cell>
          <cell r="H14">
            <v>400851.03494458355</v>
          </cell>
          <cell r="I14">
            <v>71547.724463494349</v>
          </cell>
          <cell r="J14">
            <v>339466.07508109527</v>
          </cell>
          <cell r="K14">
            <v>906164.99137549195</v>
          </cell>
        </row>
        <row r="15">
          <cell r="A15">
            <v>2542</v>
          </cell>
          <cell r="B15" t="str">
            <v>Market Operations</v>
          </cell>
          <cell r="C15" t="str">
            <v>DA</v>
          </cell>
          <cell r="D15">
            <v>196103.64698534738</v>
          </cell>
          <cell r="E15">
            <v>0</v>
          </cell>
          <cell r="F15">
            <v>0</v>
          </cell>
          <cell r="G15">
            <v>499207.29397069477</v>
          </cell>
          <cell r="H15">
            <v>2139621.8819120843</v>
          </cell>
          <cell r="I15">
            <v>784414.58794138953</v>
          </cell>
          <cell r="J15">
            <v>196103.64698534738</v>
          </cell>
          <cell r="K15">
            <v>3815451.0577948634</v>
          </cell>
        </row>
        <row r="16">
          <cell r="A16">
            <v>2543</v>
          </cell>
          <cell r="B16" t="str">
            <v>Billing and Settlements</v>
          </cell>
          <cell r="C16" t="str">
            <v>DA</v>
          </cell>
          <cell r="D16">
            <v>338550.29308686469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2355871.3308114419</v>
          </cell>
          <cell r="K16">
            <v>2694421.6238983064</v>
          </cell>
        </row>
        <row r="17">
          <cell r="A17">
            <v>2544</v>
          </cell>
          <cell r="B17" t="str">
            <v>Settlement Projects</v>
          </cell>
          <cell r="C17" t="str">
            <v>DA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1169766.606600947</v>
          </cell>
          <cell r="K17">
            <v>1169766.606600947</v>
          </cell>
        </row>
        <row r="18">
          <cell r="A18">
            <v>2545</v>
          </cell>
          <cell r="B18" t="str">
            <v>Market Information</v>
          </cell>
          <cell r="C18" t="str">
            <v>DA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2255114.6629568962</v>
          </cell>
          <cell r="I18">
            <v>0</v>
          </cell>
          <cell r="J18">
            <v>0</v>
          </cell>
          <cell r="K18">
            <v>2255114.6629568962</v>
          </cell>
        </row>
        <row r="20">
          <cell r="A20">
            <v>2551</v>
          </cell>
          <cell r="B20" t="str">
            <v>Operations Support</v>
          </cell>
          <cell r="C20" t="str">
            <v>SCC</v>
          </cell>
          <cell r="D20">
            <v>146661.17372700237</v>
          </cell>
          <cell r="E20">
            <v>74473.01490959918</v>
          </cell>
          <cell r="F20">
            <v>0</v>
          </cell>
          <cell r="G20">
            <v>0</v>
          </cell>
          <cell r="H20">
            <v>6688.7823391018082</v>
          </cell>
          <cell r="I20">
            <v>0</v>
          </cell>
          <cell r="J20">
            <v>151387.82166318808</v>
          </cell>
          <cell r="K20">
            <v>379210.79263889143</v>
          </cell>
        </row>
        <row r="21">
          <cell r="A21">
            <v>2552</v>
          </cell>
          <cell r="B21" t="str">
            <v>Operations Data and Compliance</v>
          </cell>
          <cell r="C21" t="str">
            <v>DA</v>
          </cell>
          <cell r="D21">
            <v>1011032.7827312103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1410674.1740968153</v>
          </cell>
          <cell r="K21">
            <v>2421706.9568280256</v>
          </cell>
        </row>
        <row r="22">
          <cell r="A22">
            <v>2553</v>
          </cell>
          <cell r="B22" t="str">
            <v>Operations Procedures and Training</v>
          </cell>
          <cell r="C22" t="str">
            <v>DA</v>
          </cell>
          <cell r="D22">
            <v>1208711.847787576</v>
          </cell>
          <cell r="E22">
            <v>703019.36333753262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1911731.2111251086</v>
          </cell>
        </row>
        <row r="23">
          <cell r="A23">
            <v>2554</v>
          </cell>
          <cell r="B23" t="str">
            <v>Model &amp; Contract Implementation</v>
          </cell>
          <cell r="C23" t="str">
            <v>DA</v>
          </cell>
          <cell r="D23">
            <v>536269.50311944261</v>
          </cell>
          <cell r="E23">
            <v>0</v>
          </cell>
          <cell r="F23">
            <v>0</v>
          </cell>
          <cell r="G23">
            <v>0</v>
          </cell>
          <cell r="H23">
            <v>132358.30306394061</v>
          </cell>
          <cell r="I23">
            <v>0</v>
          </cell>
          <cell r="J23">
            <v>840475.22445602284</v>
          </cell>
          <cell r="K23">
            <v>1509103.0306394061</v>
          </cell>
        </row>
        <row r="24">
          <cell r="A24">
            <v>2555</v>
          </cell>
          <cell r="B24" t="str">
            <v>Operations Analysis--&gt;Information Engineering &amp; Analysis</v>
          </cell>
          <cell r="C24" t="str">
            <v>DA</v>
          </cell>
          <cell r="D24">
            <v>146132.04121824092</v>
          </cell>
          <cell r="E24">
            <v>770660.20609120454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744528.16487296368</v>
          </cell>
          <cell r="K24">
            <v>1661320.4121824091</v>
          </cell>
        </row>
      </sheetData>
      <sheetData sheetId="10" refreshError="1">
        <row r="4">
          <cell r="A4">
            <v>2611</v>
          </cell>
          <cell r="B4" t="str">
            <v>General Counsel-General</v>
          </cell>
          <cell r="C4" t="str">
            <v>SCC</v>
          </cell>
          <cell r="D4">
            <v>2445765.1139385137</v>
          </cell>
          <cell r="E4">
            <v>949952.18992514652</v>
          </cell>
          <cell r="F4">
            <v>27703.632875550971</v>
          </cell>
          <cell r="G4">
            <v>269487.34260595817</v>
          </cell>
          <cell r="H4">
            <v>837626.17394468596</v>
          </cell>
          <cell r="I4">
            <v>222373.76755187722</v>
          </cell>
          <cell r="J4">
            <v>1535409.8020953075</v>
          </cell>
          <cell r="K4">
            <v>6288318.0229370408</v>
          </cell>
        </row>
        <row r="5">
          <cell r="A5">
            <v>2621</v>
          </cell>
          <cell r="B5" t="str">
            <v>Asst General Counsel-Corporate</v>
          </cell>
          <cell r="C5" t="str">
            <v>OH</v>
          </cell>
          <cell r="D5">
            <v>266263.9908728897</v>
          </cell>
          <cell r="E5">
            <v>103418.78694172493</v>
          </cell>
          <cell r="F5">
            <v>3016.0213706061695</v>
          </cell>
          <cell r="G5">
            <v>29338.375514091193</v>
          </cell>
          <cell r="H5">
            <v>91190.150134633237</v>
          </cell>
          <cell r="I5">
            <v>24209.244982832672</v>
          </cell>
          <cell r="J5">
            <v>167156.01150795061</v>
          </cell>
          <cell r="K5">
            <v>684592.58132472844</v>
          </cell>
        </row>
        <row r="6">
          <cell r="A6">
            <v>2631</v>
          </cell>
          <cell r="B6" t="str">
            <v>Asst General Counsel-Regulatory</v>
          </cell>
          <cell r="C6" t="str">
            <v>OH</v>
          </cell>
          <cell r="D6">
            <v>718904.34806803858</v>
          </cell>
          <cell r="E6">
            <v>279227.45152505743</v>
          </cell>
          <cell r="F6">
            <v>8143.1622431813548</v>
          </cell>
          <cell r="G6">
            <v>79212.685324775215</v>
          </cell>
          <cell r="H6">
            <v>246210.51918380114</v>
          </cell>
          <cell r="I6">
            <v>65364.195228002936</v>
          </cell>
          <cell r="J6">
            <v>451315.94056270149</v>
          </cell>
          <cell r="K6">
            <v>1848378.3021355581</v>
          </cell>
        </row>
        <row r="7">
          <cell r="A7">
            <v>2641</v>
          </cell>
          <cell r="B7" t="str">
            <v>Asst General Counsel Tariff &amp; Compliance</v>
          </cell>
          <cell r="C7" t="str">
            <v>OH</v>
          </cell>
          <cell r="D7">
            <v>458587.69597308664</v>
          </cell>
          <cell r="E7">
            <v>178118.65235122197</v>
          </cell>
          <cell r="F7">
            <v>5194.5074766499292</v>
          </cell>
          <cell r="G7">
            <v>50529.619069005603</v>
          </cell>
          <cell r="H7">
            <v>157057.2149414109</v>
          </cell>
          <cell r="I7">
            <v>41695.693967214647</v>
          </cell>
          <cell r="J7">
            <v>287893.56733587029</v>
          </cell>
          <cell r="K7">
            <v>1179076.9511144601</v>
          </cell>
        </row>
        <row r="8">
          <cell r="A8">
            <v>2651</v>
          </cell>
          <cell r="B8" t="str">
            <v>Asst Corporate Secretary</v>
          </cell>
          <cell r="C8" t="str">
            <v>OH</v>
          </cell>
          <cell r="D8">
            <v>244570.01897652625</v>
          </cell>
          <cell r="E8">
            <v>94992.697292445911</v>
          </cell>
          <cell r="F8">
            <v>2770.2897467457096</v>
          </cell>
          <cell r="G8">
            <v>26948.01889169875</v>
          </cell>
          <cell r="H8">
            <v>83760.393869955675</v>
          </cell>
          <cell r="I8">
            <v>22236.786451853655</v>
          </cell>
          <cell r="J8">
            <v>153536.90438019478</v>
          </cell>
          <cell r="K8">
            <v>628815.10960942064</v>
          </cell>
        </row>
      </sheetData>
      <sheetData sheetId="11" refreshError="1">
        <row r="4">
          <cell r="A4">
            <v>2811</v>
          </cell>
          <cell r="B4" t="str">
            <v>External Affairs-General</v>
          </cell>
          <cell r="C4" t="str">
            <v>SCC</v>
          </cell>
          <cell r="D4">
            <v>79939.329956977905</v>
          </cell>
          <cell r="E4">
            <v>31048.992039751985</v>
          </cell>
          <cell r="F4">
            <v>905.48754531843588</v>
          </cell>
          <cell r="G4">
            <v>8808.1383927812531</v>
          </cell>
          <cell r="H4">
            <v>27377.639299032286</v>
          </cell>
          <cell r="I4">
            <v>7268.2408775876911</v>
          </cell>
          <cell r="J4">
            <v>465031.42471945222</v>
          </cell>
          <cell r="K4">
            <v>620379.25283090177</v>
          </cell>
        </row>
        <row r="6">
          <cell r="A6">
            <v>2821</v>
          </cell>
          <cell r="B6" t="str">
            <v>Communications &amp; Public Relations-General</v>
          </cell>
          <cell r="C6" t="str">
            <v>OH</v>
          </cell>
          <cell r="D6">
            <v>391389.16756831511</v>
          </cell>
          <cell r="E6">
            <v>152018.27629545954</v>
          </cell>
          <cell r="F6">
            <v>4433.3373421617507</v>
          </cell>
          <cell r="G6">
            <v>43125.329612251116</v>
          </cell>
          <cell r="H6">
            <v>134043.04815915582</v>
          </cell>
          <cell r="I6">
            <v>35585.871789218465</v>
          </cell>
          <cell r="J6">
            <v>245707.47243613744</v>
          </cell>
          <cell r="K6">
            <v>1006302.5032026994</v>
          </cell>
        </row>
        <row r="7">
          <cell r="A7">
            <v>2822</v>
          </cell>
          <cell r="B7" t="str">
            <v>Information Products &amp; Services</v>
          </cell>
          <cell r="C7" t="str">
            <v>DA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823236.85977968911</v>
          </cell>
          <cell r="K7">
            <v>823236.85977968911</v>
          </cell>
        </row>
        <row r="9">
          <cell r="A9">
            <v>2831</v>
          </cell>
          <cell r="B9" t="str">
            <v>StateAffairs</v>
          </cell>
          <cell r="C9" t="str">
            <v>OH</v>
          </cell>
          <cell r="D9">
            <v>519465.63155563723</v>
          </cell>
          <cell r="E9">
            <v>201764.06617088272</v>
          </cell>
          <cell r="F9">
            <v>5884.0830896099651</v>
          </cell>
          <cell r="G9">
            <v>57237.472161676182</v>
          </cell>
          <cell r="H9">
            <v>177906.70370427371</v>
          </cell>
          <cell r="I9">
            <v>47230.83543240303</v>
          </cell>
          <cell r="J9">
            <v>326111.70140445721</v>
          </cell>
          <cell r="K9">
            <v>1335600.4935189402</v>
          </cell>
        </row>
        <row r="10">
          <cell r="A10">
            <v>2832</v>
          </cell>
          <cell r="B10" t="str">
            <v>Regulatory Affairs</v>
          </cell>
        </row>
        <row r="11">
          <cell r="A11">
            <v>2833</v>
          </cell>
          <cell r="B11" t="str">
            <v>Federal Affairs</v>
          </cell>
        </row>
        <row r="13">
          <cell r="A13">
            <v>2841</v>
          </cell>
          <cell r="B13" t="str">
            <v>Customer Services and Industry Affairs</v>
          </cell>
          <cell r="C13" t="str">
            <v>DA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3903663.6976699838</v>
          </cell>
          <cell r="K13">
            <v>3903663.6976699838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ferc.gov/industries-data/electric/general-information/electric-industry-forms/form-no-714-annual-electric/data" TargetMode="External"/><Relationship Id="rId1" Type="http://schemas.openxmlformats.org/officeDocument/2006/relationships/hyperlink" Target="https://www.nerc.com/gov/bot/FINANCE/2021BusinessPlanandBudget/2021%20Assessment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abSelected="1" topLeftCell="A46" zoomScale="70" zoomScaleNormal="70" workbookViewId="0">
      <selection activeCell="K15" sqref="K15"/>
    </sheetView>
  </sheetViews>
  <sheetFormatPr defaultColWidth="9.140625" defaultRowHeight="14.25" x14ac:dyDescent="0.2"/>
  <cols>
    <col min="1" max="1" width="9.140625" style="75"/>
    <col min="2" max="2" width="31.85546875" style="75" customWidth="1"/>
    <col min="3" max="3" width="12.7109375" style="75" customWidth="1"/>
    <col min="4" max="4" width="11" style="75" customWidth="1"/>
    <col min="5" max="5" width="9.42578125" style="75" bestFit="1" customWidth="1"/>
    <col min="6" max="6" width="26" style="75" customWidth="1"/>
    <col min="7" max="7" width="12.42578125" style="76" customWidth="1"/>
    <col min="8" max="8" width="9.7109375" style="75" bestFit="1" customWidth="1"/>
    <col min="9" max="16384" width="9.140625" style="75"/>
  </cols>
  <sheetData>
    <row r="1" spans="1:9" ht="15.75" x14ac:dyDescent="0.25">
      <c r="A1" s="1" t="s">
        <v>63</v>
      </c>
    </row>
    <row r="2" spans="1:9" ht="15.75" x14ac:dyDescent="0.25">
      <c r="A2" s="1"/>
      <c r="B2" s="2"/>
      <c r="C2" s="3"/>
      <c r="D2" s="5"/>
      <c r="E2" s="2"/>
      <c r="F2" s="2"/>
      <c r="G2" s="70"/>
    </row>
    <row r="3" spans="1:9" ht="15.75" x14ac:dyDescent="0.25">
      <c r="A3" s="1"/>
      <c r="B3" s="2"/>
      <c r="C3" s="3"/>
      <c r="D3" s="5"/>
      <c r="E3" s="2"/>
      <c r="F3" s="2"/>
      <c r="G3" s="70"/>
    </row>
    <row r="4" spans="1:9" x14ac:dyDescent="0.2">
      <c r="A4" s="6" t="s">
        <v>60</v>
      </c>
      <c r="B4" s="7">
        <v>44237</v>
      </c>
      <c r="C4" s="3"/>
      <c r="D4" s="4"/>
      <c r="E4" s="2"/>
      <c r="F4" s="2"/>
      <c r="G4" s="70"/>
    </row>
    <row r="5" spans="1:9" ht="18" customHeight="1" x14ac:dyDescent="0.2">
      <c r="A5" s="2"/>
      <c r="B5" s="8" t="s">
        <v>0</v>
      </c>
      <c r="C5" s="2"/>
      <c r="D5" s="4"/>
      <c r="E5" s="2"/>
      <c r="F5" s="2"/>
      <c r="G5" s="70"/>
    </row>
    <row r="6" spans="1:9" ht="97.5" x14ac:dyDescent="0.2">
      <c r="A6" s="85" t="s">
        <v>1</v>
      </c>
      <c r="B6" s="10" t="s">
        <v>2</v>
      </c>
      <c r="C6" s="11" t="s">
        <v>3</v>
      </c>
      <c r="D6" s="13" t="s">
        <v>4</v>
      </c>
      <c r="E6" s="2"/>
      <c r="F6" s="2"/>
      <c r="G6" s="70"/>
      <c r="I6" s="78"/>
    </row>
    <row r="7" spans="1:9" x14ac:dyDescent="0.2">
      <c r="A7" s="16"/>
      <c r="B7" s="17"/>
      <c r="C7" s="18"/>
      <c r="D7" s="18"/>
      <c r="E7" s="12"/>
      <c r="F7" s="12"/>
      <c r="G7" s="71"/>
    </row>
    <row r="8" spans="1:9" x14ac:dyDescent="0.2">
      <c r="A8" s="19" t="s">
        <v>5</v>
      </c>
      <c r="B8" s="20"/>
      <c r="C8" s="21"/>
      <c r="D8" s="22"/>
      <c r="E8" s="12"/>
      <c r="F8" s="12"/>
      <c r="G8" s="71"/>
    </row>
    <row r="9" spans="1:9" x14ac:dyDescent="0.2">
      <c r="A9" s="23">
        <v>1</v>
      </c>
      <c r="B9" s="24" t="s">
        <v>6</v>
      </c>
      <c r="C9" s="25"/>
      <c r="D9" s="26">
        <f>61342862/1000</f>
        <v>61342.862000000001</v>
      </c>
      <c r="E9" s="12"/>
      <c r="F9" s="2"/>
      <c r="G9" s="70"/>
    </row>
    <row r="10" spans="1:9" ht="25.5" x14ac:dyDescent="0.2">
      <c r="A10" s="28">
        <v>1</v>
      </c>
      <c r="B10" s="29" t="s">
        <v>7</v>
      </c>
      <c r="C10" s="30">
        <v>2016</v>
      </c>
      <c r="D10" s="32">
        <f>29671191/1000</f>
        <v>29671.190999999999</v>
      </c>
      <c r="E10" s="12"/>
      <c r="F10" s="18" t="s">
        <v>54</v>
      </c>
      <c r="G10" s="97">
        <f>SUM(D10:D14,D16:D24,D28:D32,D39,D49,D51)</f>
        <v>526701.44999999995</v>
      </c>
    </row>
    <row r="11" spans="1:9" x14ac:dyDescent="0.2">
      <c r="A11" s="33">
        <v>1</v>
      </c>
      <c r="B11" s="34" t="s">
        <v>8</v>
      </c>
      <c r="C11" s="35">
        <v>2022</v>
      </c>
      <c r="D11" s="32">
        <f>10910622/1000</f>
        <v>10910.621999999999</v>
      </c>
      <c r="E11" s="12"/>
      <c r="F11" s="18" t="s">
        <v>55</v>
      </c>
      <c r="G11" s="98">
        <f>G10-D55</f>
        <v>480647.59399999992</v>
      </c>
      <c r="H11" s="91"/>
    </row>
    <row r="12" spans="1:9" ht="25.5" x14ac:dyDescent="0.2">
      <c r="A12" s="28">
        <v>1</v>
      </c>
      <c r="B12" s="29" t="s">
        <v>9</v>
      </c>
      <c r="C12" s="30">
        <v>2018</v>
      </c>
      <c r="D12" s="31">
        <f>63564975/1000</f>
        <v>63564.974999999999</v>
      </c>
      <c r="E12" s="12"/>
      <c r="F12" s="4"/>
      <c r="G12" s="89"/>
    </row>
    <row r="13" spans="1:9" x14ac:dyDescent="0.2">
      <c r="A13" s="28">
        <v>1</v>
      </c>
      <c r="B13" s="29" t="s">
        <v>10</v>
      </c>
      <c r="C13" s="30">
        <v>2022</v>
      </c>
      <c r="D13" s="31">
        <f>62412792/1000</f>
        <v>62412.792000000001</v>
      </c>
      <c r="E13" s="2"/>
      <c r="F13" s="2"/>
      <c r="G13" s="70"/>
    </row>
    <row r="14" spans="1:9" x14ac:dyDescent="0.2">
      <c r="A14" s="28">
        <v>1</v>
      </c>
      <c r="B14" s="29" t="s">
        <v>11</v>
      </c>
      <c r="C14" s="30" t="s">
        <v>12</v>
      </c>
      <c r="D14" s="31">
        <f>4854506/1000</f>
        <v>4854.5060000000003</v>
      </c>
      <c r="E14" s="2"/>
      <c r="F14" s="2"/>
      <c r="G14" s="70"/>
    </row>
    <row r="15" spans="1:9" ht="25.5" x14ac:dyDescent="0.2">
      <c r="A15" s="60">
        <v>1</v>
      </c>
      <c r="B15" s="61" t="s">
        <v>13</v>
      </c>
      <c r="C15" s="62"/>
      <c r="D15" s="45">
        <f>14097400/1000</f>
        <v>14097.4</v>
      </c>
      <c r="E15" s="36"/>
      <c r="F15" s="36"/>
      <c r="G15" s="72"/>
    </row>
    <row r="16" spans="1:9" x14ac:dyDescent="0.2">
      <c r="A16" s="28">
        <v>1</v>
      </c>
      <c r="B16" s="29" t="s">
        <v>14</v>
      </c>
      <c r="C16" s="30">
        <v>2023</v>
      </c>
      <c r="D16" s="32">
        <f>8532859/1000</f>
        <v>8532.8590000000004</v>
      </c>
      <c r="E16" s="36"/>
      <c r="F16" s="36"/>
      <c r="G16" s="72"/>
    </row>
    <row r="17" spans="1:7" x14ac:dyDescent="0.2">
      <c r="A17" s="28">
        <v>1</v>
      </c>
      <c r="B17" s="29" t="s">
        <v>15</v>
      </c>
      <c r="C17" s="30">
        <v>2018</v>
      </c>
      <c r="D17" s="32">
        <f>15778282/1000</f>
        <v>15778.281999999999</v>
      </c>
      <c r="E17" s="2"/>
      <c r="F17" s="2"/>
      <c r="G17" s="70"/>
    </row>
    <row r="18" spans="1:7" x14ac:dyDescent="0.2">
      <c r="A18" s="28">
        <v>1</v>
      </c>
      <c r="B18" s="29" t="s">
        <v>16</v>
      </c>
      <c r="C18" s="30">
        <v>2015</v>
      </c>
      <c r="D18" s="31">
        <f>37226169/1000</f>
        <v>37226.169000000002</v>
      </c>
      <c r="E18" s="2"/>
      <c r="F18" s="2"/>
      <c r="G18" s="70"/>
    </row>
    <row r="19" spans="1:7" x14ac:dyDescent="0.2">
      <c r="A19" s="28">
        <v>1</v>
      </c>
      <c r="B19" s="29" t="s">
        <v>17</v>
      </c>
      <c r="C19" s="30">
        <v>2021</v>
      </c>
      <c r="D19" s="31">
        <f>11800868/1000</f>
        <v>11800.868</v>
      </c>
      <c r="E19" s="2"/>
      <c r="F19" s="2"/>
      <c r="G19" s="70"/>
    </row>
    <row r="20" spans="1:7" ht="25.5" x14ac:dyDescent="0.2">
      <c r="A20" s="28">
        <v>1</v>
      </c>
      <c r="B20" s="29" t="s">
        <v>18</v>
      </c>
      <c r="C20" s="30">
        <v>2014</v>
      </c>
      <c r="D20" s="31">
        <f>50169869/1000</f>
        <v>50169.868999999999</v>
      </c>
      <c r="E20" s="2"/>
      <c r="F20" s="2"/>
      <c r="G20" s="70"/>
    </row>
    <row r="21" spans="1:7" ht="25.5" x14ac:dyDescent="0.2">
      <c r="A21" s="28">
        <v>1</v>
      </c>
      <c r="B21" s="29" t="s">
        <v>19</v>
      </c>
      <c r="C21" s="30">
        <v>2014</v>
      </c>
      <c r="D21" s="31">
        <f>20960793/1000</f>
        <v>20960.793000000001</v>
      </c>
      <c r="E21" s="2"/>
      <c r="F21" s="2"/>
      <c r="G21" s="70"/>
    </row>
    <row r="22" spans="1:7" ht="25.5" x14ac:dyDescent="0.2">
      <c r="A22" s="28">
        <v>1</v>
      </c>
      <c r="B22" s="29" t="s">
        <v>20</v>
      </c>
      <c r="C22" s="30">
        <v>2017</v>
      </c>
      <c r="D22" s="31">
        <f>20180098/1000</f>
        <v>20180.098000000002</v>
      </c>
      <c r="E22" s="2"/>
      <c r="F22" s="2"/>
      <c r="G22" s="70"/>
    </row>
    <row r="23" spans="1:7" ht="25.5" x14ac:dyDescent="0.2">
      <c r="A23" s="28">
        <v>1</v>
      </c>
      <c r="B23" s="29" t="s">
        <v>21</v>
      </c>
      <c r="C23" s="30">
        <v>2022</v>
      </c>
      <c r="D23" s="31">
        <f>52087023/1000</f>
        <v>52087.023000000001</v>
      </c>
      <c r="E23" s="2"/>
      <c r="F23" s="2"/>
      <c r="G23" s="70"/>
    </row>
    <row r="24" spans="1:7" ht="25.5" x14ac:dyDescent="0.2">
      <c r="A24" s="28">
        <v>1</v>
      </c>
      <c r="B24" s="29" t="s">
        <v>22</v>
      </c>
      <c r="C24" s="30">
        <v>2021</v>
      </c>
      <c r="D24" s="31">
        <f>13977192/1000</f>
        <v>13977.191999999999</v>
      </c>
      <c r="E24" s="2"/>
      <c r="F24" s="2"/>
      <c r="G24" s="70"/>
    </row>
    <row r="25" spans="1:7" x14ac:dyDescent="0.2">
      <c r="A25" s="27">
        <v>1</v>
      </c>
      <c r="B25" s="24" t="s">
        <v>23</v>
      </c>
      <c r="C25" s="25"/>
      <c r="D25" s="26">
        <f>1835987/1000</f>
        <v>1835.9870000000001</v>
      </c>
      <c r="E25" s="2"/>
      <c r="F25" s="2"/>
      <c r="G25" s="70"/>
    </row>
    <row r="26" spans="1:7" x14ac:dyDescent="0.2">
      <c r="A26" s="27">
        <v>1</v>
      </c>
      <c r="B26" s="24" t="s">
        <v>24</v>
      </c>
      <c r="C26" s="25"/>
      <c r="D26" s="26">
        <f>1806543/1000</f>
        <v>1806.5429999999999</v>
      </c>
      <c r="E26" s="2"/>
      <c r="F26" s="2"/>
      <c r="G26" s="70"/>
    </row>
    <row r="27" spans="1:7" x14ac:dyDescent="0.2">
      <c r="A27" s="27">
        <v>1</v>
      </c>
      <c r="B27" s="24" t="s">
        <v>25</v>
      </c>
      <c r="C27" s="25"/>
      <c r="D27" s="26">
        <f>5119856/1000</f>
        <v>5119.8559999999998</v>
      </c>
      <c r="E27" s="2"/>
      <c r="F27" s="2"/>
      <c r="G27" s="70"/>
    </row>
    <row r="28" spans="1:7" x14ac:dyDescent="0.2">
      <c r="A28" s="28">
        <v>1</v>
      </c>
      <c r="B28" s="29" t="s">
        <v>26</v>
      </c>
      <c r="C28" s="30">
        <v>2016</v>
      </c>
      <c r="D28" s="31">
        <f>24002925/1000</f>
        <v>24002.924999999999</v>
      </c>
      <c r="E28" s="2"/>
      <c r="F28" s="2"/>
      <c r="G28" s="70"/>
    </row>
    <row r="29" spans="1:7" ht="25.5" x14ac:dyDescent="0.2">
      <c r="A29" s="28">
        <v>1</v>
      </c>
      <c r="B29" s="29" t="s">
        <v>27</v>
      </c>
      <c r="C29" s="30">
        <v>2020</v>
      </c>
      <c r="D29" s="31">
        <f>9525192/1000</f>
        <v>9525.1919999999991</v>
      </c>
      <c r="E29" s="2"/>
      <c r="F29" s="2"/>
      <c r="G29" s="70"/>
    </row>
    <row r="30" spans="1:7" x14ac:dyDescent="0.2">
      <c r="A30" s="28">
        <v>1</v>
      </c>
      <c r="B30" s="41" t="s">
        <v>28</v>
      </c>
      <c r="C30" s="42" t="s">
        <v>29</v>
      </c>
      <c r="D30" s="31"/>
      <c r="E30" s="2"/>
      <c r="F30" s="2"/>
      <c r="G30" s="70"/>
    </row>
    <row r="31" spans="1:7" x14ac:dyDescent="0.2">
      <c r="A31" s="28">
        <v>1</v>
      </c>
      <c r="B31" s="41" t="s">
        <v>30</v>
      </c>
      <c r="C31" s="42" t="s">
        <v>31</v>
      </c>
      <c r="D31" s="31">
        <f>30336759/1000</f>
        <v>30336.758999999998</v>
      </c>
      <c r="E31" s="2"/>
      <c r="F31" s="2"/>
      <c r="G31" s="70"/>
    </row>
    <row r="32" spans="1:7" x14ac:dyDescent="0.2">
      <c r="A32" s="28">
        <v>1</v>
      </c>
      <c r="B32" s="41" t="s">
        <v>32</v>
      </c>
      <c r="C32" s="42" t="s">
        <v>12</v>
      </c>
      <c r="D32" s="31">
        <f>14655479/1000</f>
        <v>14655.478999999999</v>
      </c>
      <c r="E32" s="2"/>
      <c r="F32" s="81"/>
      <c r="G32" s="70"/>
    </row>
    <row r="33" spans="1:7" x14ac:dyDescent="0.2">
      <c r="A33" s="27">
        <v>1</v>
      </c>
      <c r="B33" s="43" t="s">
        <v>33</v>
      </c>
      <c r="C33" s="44"/>
      <c r="D33" s="45">
        <f>18184529/1000</f>
        <v>18184.528999999999</v>
      </c>
      <c r="E33" s="2"/>
      <c r="F33" s="2"/>
      <c r="G33" s="70"/>
    </row>
    <row r="34" spans="1:7" x14ac:dyDescent="0.2">
      <c r="A34" s="27">
        <v>1</v>
      </c>
      <c r="B34" s="43" t="s">
        <v>34</v>
      </c>
      <c r="C34" s="44"/>
      <c r="D34" s="26">
        <f>8060959/1000</f>
        <v>8060.9589999999998</v>
      </c>
      <c r="E34" s="2"/>
      <c r="F34" s="2"/>
      <c r="G34" s="70"/>
    </row>
    <row r="35" spans="1:7" x14ac:dyDescent="0.2">
      <c r="A35" s="27">
        <v>1</v>
      </c>
      <c r="B35" s="43" t="s">
        <v>35</v>
      </c>
      <c r="C35" s="44"/>
      <c r="D35" s="26">
        <f>559458/1000</f>
        <v>559.45799999999997</v>
      </c>
      <c r="E35" s="2"/>
      <c r="F35" s="2"/>
      <c r="G35" s="70"/>
    </row>
    <row r="36" spans="1:7" ht="30" customHeight="1" x14ac:dyDescent="0.2">
      <c r="A36" s="46">
        <f>SUM(A9:A35)</f>
        <v>27</v>
      </c>
      <c r="B36" s="47" t="s">
        <v>57</v>
      </c>
      <c r="C36" s="48"/>
      <c r="D36" s="49">
        <f>SUM(D10:D14,D16:D24,D28:D32)</f>
        <v>480647.59399999992</v>
      </c>
      <c r="E36" s="90"/>
      <c r="F36" s="12"/>
      <c r="G36" s="71"/>
    </row>
    <row r="37" spans="1:7" x14ac:dyDescent="0.2">
      <c r="A37" s="50"/>
      <c r="B37" s="47"/>
      <c r="C37" s="48"/>
      <c r="D37" s="49"/>
      <c r="E37" s="12"/>
      <c r="F37" s="12"/>
      <c r="G37" s="71"/>
    </row>
    <row r="38" spans="1:7" x14ac:dyDescent="0.2">
      <c r="A38" s="51" t="s">
        <v>53</v>
      </c>
      <c r="B38" s="52"/>
      <c r="C38" s="53"/>
      <c r="D38" s="54"/>
      <c r="E38" s="12"/>
      <c r="F38" s="12"/>
      <c r="G38" s="71"/>
    </row>
    <row r="39" spans="1:7" x14ac:dyDescent="0.2">
      <c r="A39" s="28">
        <v>1</v>
      </c>
      <c r="B39" s="55" t="s">
        <v>36</v>
      </c>
      <c r="C39" s="42"/>
      <c r="D39" s="31">
        <f t="shared" ref="D39" si="0">D40+D41</f>
        <v>17081.966</v>
      </c>
      <c r="E39" s="2"/>
      <c r="F39" s="2"/>
      <c r="G39" s="70"/>
    </row>
    <row r="40" spans="1:7" x14ac:dyDescent="0.2">
      <c r="A40" s="28"/>
      <c r="B40" s="95" t="s">
        <v>37</v>
      </c>
      <c r="C40" s="93" t="s">
        <v>38</v>
      </c>
      <c r="D40" s="94">
        <f>10966130/1000</f>
        <v>10966.13</v>
      </c>
      <c r="E40" s="2"/>
      <c r="F40" s="2"/>
      <c r="G40" s="70"/>
    </row>
    <row r="41" spans="1:7" x14ac:dyDescent="0.2">
      <c r="A41" s="28"/>
      <c r="B41" s="95" t="s">
        <v>39</v>
      </c>
      <c r="C41" s="93" t="s">
        <v>40</v>
      </c>
      <c r="D41" s="94">
        <f t="shared" ref="D41" si="1">SUM(D42:D45)</f>
        <v>6115.8359999999993</v>
      </c>
      <c r="E41" s="2"/>
      <c r="F41" s="2"/>
      <c r="G41" s="70"/>
    </row>
    <row r="42" spans="1:7" x14ac:dyDescent="0.2">
      <c r="A42" s="56"/>
      <c r="B42" s="92" t="s">
        <v>41</v>
      </c>
      <c r="C42" s="93" t="s">
        <v>40</v>
      </c>
      <c r="D42" s="94">
        <f>748983/1000</f>
        <v>748.98299999999995</v>
      </c>
      <c r="E42" s="57"/>
      <c r="F42" s="57"/>
      <c r="G42" s="73"/>
    </row>
    <row r="43" spans="1:7" x14ac:dyDescent="0.2">
      <c r="A43" s="56"/>
      <c r="B43" s="92" t="s">
        <v>42</v>
      </c>
      <c r="C43" s="93" t="s">
        <v>40</v>
      </c>
      <c r="D43" s="94">
        <f>1182626/1000</f>
        <v>1182.626</v>
      </c>
      <c r="E43" s="57"/>
      <c r="F43" s="57"/>
      <c r="G43" s="73"/>
    </row>
    <row r="44" spans="1:7" x14ac:dyDescent="0.2">
      <c r="A44" s="56"/>
      <c r="B44" s="92" t="s">
        <v>43</v>
      </c>
      <c r="C44" s="93" t="s">
        <v>40</v>
      </c>
      <c r="D44" s="94">
        <f>2537933/1000</f>
        <v>2537.933</v>
      </c>
      <c r="E44" s="57"/>
      <c r="F44" s="57"/>
      <c r="G44" s="73"/>
    </row>
    <row r="45" spans="1:7" x14ac:dyDescent="0.2">
      <c r="A45" s="56"/>
      <c r="B45" s="92" t="s">
        <v>44</v>
      </c>
      <c r="C45" s="93" t="s">
        <v>40</v>
      </c>
      <c r="D45" s="94">
        <f>1646294/1000</f>
        <v>1646.2940000000001</v>
      </c>
      <c r="E45" s="87"/>
      <c r="F45" s="57"/>
      <c r="G45" s="73"/>
    </row>
    <row r="46" spans="1:7" x14ac:dyDescent="0.2">
      <c r="A46" s="37"/>
      <c r="B46" s="58"/>
      <c r="C46" s="59"/>
      <c r="D46" s="40"/>
      <c r="E46" s="36"/>
      <c r="F46" s="36"/>
      <c r="G46" s="72"/>
    </row>
    <row r="47" spans="1:7" x14ac:dyDescent="0.2">
      <c r="A47" s="27">
        <v>1</v>
      </c>
      <c r="B47" s="24" t="s">
        <v>45</v>
      </c>
      <c r="C47" s="25"/>
      <c r="D47" s="26">
        <f>3666780/1000</f>
        <v>3666.78</v>
      </c>
      <c r="E47" s="2"/>
      <c r="F47" s="2"/>
      <c r="G47" s="70"/>
    </row>
    <row r="48" spans="1:7" x14ac:dyDescent="0.2">
      <c r="A48" s="27"/>
      <c r="B48" s="24"/>
      <c r="C48" s="25"/>
      <c r="D48" s="26"/>
      <c r="E48" s="2"/>
      <c r="F48" s="81"/>
      <c r="G48" s="70"/>
    </row>
    <row r="49" spans="1:7" x14ac:dyDescent="0.2">
      <c r="A49" s="28">
        <v>1</v>
      </c>
      <c r="B49" s="41" t="s">
        <v>46</v>
      </c>
      <c r="C49" s="42" t="s">
        <v>40</v>
      </c>
      <c r="D49" s="31">
        <f>26275639/1000</f>
        <v>26275.638999999999</v>
      </c>
      <c r="E49" s="2"/>
      <c r="F49" s="2"/>
      <c r="G49" s="70"/>
    </row>
    <row r="50" spans="1:7" x14ac:dyDescent="0.2">
      <c r="A50" s="37"/>
      <c r="B50" s="38"/>
      <c r="C50" s="39"/>
      <c r="D50" s="40"/>
      <c r="E50" s="36"/>
      <c r="F50" s="36"/>
      <c r="G50" s="72"/>
    </row>
    <row r="51" spans="1:7" x14ac:dyDescent="0.2">
      <c r="A51" s="28">
        <v>1</v>
      </c>
      <c r="B51" s="55" t="s">
        <v>47</v>
      </c>
      <c r="C51" s="42" t="s">
        <v>40</v>
      </c>
      <c r="D51" s="31">
        <f>SUM(D52:D53)</f>
        <v>2696.2510000000002</v>
      </c>
      <c r="E51" s="2"/>
      <c r="F51" s="2"/>
      <c r="G51" s="70"/>
    </row>
    <row r="52" spans="1:7" x14ac:dyDescent="0.2">
      <c r="A52" s="56"/>
      <c r="B52" s="92" t="s">
        <v>48</v>
      </c>
      <c r="C52" s="93" t="s">
        <v>40</v>
      </c>
      <c r="D52" s="94">
        <f>525230/1000</f>
        <v>525.23</v>
      </c>
      <c r="E52" s="57"/>
      <c r="F52" s="57"/>
      <c r="G52" s="73"/>
    </row>
    <row r="53" spans="1:7" x14ac:dyDescent="0.2">
      <c r="A53" s="56"/>
      <c r="B53" s="92" t="s">
        <v>47</v>
      </c>
      <c r="C53" s="93" t="s">
        <v>40</v>
      </c>
      <c r="D53" s="94">
        <f>2171021/1000</f>
        <v>2171.0210000000002</v>
      </c>
      <c r="E53" s="57"/>
      <c r="F53" s="57"/>
      <c r="G53" s="73"/>
    </row>
    <row r="54" spans="1:7" x14ac:dyDescent="0.2">
      <c r="A54" s="27"/>
      <c r="B54" s="43"/>
      <c r="C54" s="44"/>
      <c r="D54" s="26"/>
      <c r="E54" s="2"/>
      <c r="F54" s="2"/>
      <c r="G54" s="70"/>
    </row>
    <row r="55" spans="1:7" x14ac:dyDescent="0.2">
      <c r="A55" s="18">
        <f>SUM(A39:A51)</f>
        <v>4</v>
      </c>
      <c r="B55" s="47" t="s">
        <v>58</v>
      </c>
      <c r="C55" s="48"/>
      <c r="D55" s="49">
        <f>SUM(D39,D49,D51)</f>
        <v>46053.856</v>
      </c>
      <c r="E55" s="90"/>
      <c r="F55" s="86"/>
      <c r="G55" s="88"/>
    </row>
    <row r="56" spans="1:7" x14ac:dyDescent="0.2">
      <c r="A56" s="84" t="s">
        <v>62</v>
      </c>
      <c r="B56" s="84"/>
      <c r="C56" s="84"/>
      <c r="D56" s="84"/>
      <c r="E56" s="65"/>
      <c r="F56" s="64"/>
      <c r="G56" s="67"/>
    </row>
    <row r="57" spans="1:7" ht="15" x14ac:dyDescent="0.25">
      <c r="A57" s="80" t="s">
        <v>59</v>
      </c>
      <c r="B57" s="84"/>
      <c r="C57" s="84"/>
      <c r="D57" s="84"/>
      <c r="E57" s="2"/>
      <c r="F57" s="2"/>
      <c r="G57" s="70"/>
    </row>
    <row r="58" spans="1:7" x14ac:dyDescent="0.2">
      <c r="A58" s="64"/>
      <c r="B58" s="65"/>
      <c r="C58" s="66"/>
      <c r="D58" s="67"/>
      <c r="E58" s="2"/>
      <c r="F58" s="2"/>
      <c r="G58" s="70"/>
    </row>
    <row r="59" spans="1:7" x14ac:dyDescent="0.2">
      <c r="A59" s="2"/>
      <c r="B59" s="5"/>
      <c r="C59" s="5"/>
      <c r="D59" s="68"/>
      <c r="E59" s="2"/>
      <c r="F59" s="2"/>
      <c r="G59" s="70"/>
    </row>
    <row r="60" spans="1:7" ht="15" customHeight="1" x14ac:dyDescent="0.2">
      <c r="A60" s="9" t="s">
        <v>61</v>
      </c>
      <c r="B60" s="6"/>
      <c r="C60" s="69"/>
      <c r="D60" s="82"/>
      <c r="E60" s="2"/>
      <c r="F60" s="2"/>
      <c r="G60" s="70"/>
    </row>
    <row r="61" spans="1:7" ht="97.5" x14ac:dyDescent="0.2">
      <c r="A61" s="85" t="s">
        <v>1</v>
      </c>
      <c r="B61" s="10" t="s">
        <v>49</v>
      </c>
      <c r="C61" s="11" t="s">
        <v>3</v>
      </c>
      <c r="D61" s="13" t="s">
        <v>50</v>
      </c>
      <c r="E61" s="63"/>
      <c r="F61" s="63"/>
      <c r="G61" s="74"/>
    </row>
    <row r="62" spans="1:7" ht="15" x14ac:dyDescent="0.25">
      <c r="A62" s="83"/>
      <c r="B62" s="14"/>
      <c r="C62" s="15"/>
      <c r="D62" s="77"/>
    </row>
    <row r="63" spans="1:7" x14ac:dyDescent="0.2">
      <c r="A63" s="96">
        <v>1</v>
      </c>
      <c r="B63" s="55" t="s">
        <v>51</v>
      </c>
      <c r="C63" s="42" t="s">
        <v>56</v>
      </c>
      <c r="D63" s="31">
        <f>7531537.57/1000</f>
        <v>7531.5375700000004</v>
      </c>
    </row>
    <row r="64" spans="1:7" x14ac:dyDescent="0.2">
      <c r="A64" s="75" t="s">
        <v>62</v>
      </c>
    </row>
    <row r="65" spans="1:1" ht="15" x14ac:dyDescent="0.25">
      <c r="A65" s="80" t="s">
        <v>52</v>
      </c>
    </row>
    <row r="66" spans="1:1" ht="15" x14ac:dyDescent="0.25">
      <c r="A66" s="80"/>
    </row>
    <row r="67" spans="1:1" x14ac:dyDescent="0.2">
      <c r="A67" s="79"/>
    </row>
  </sheetData>
  <hyperlinks>
    <hyperlink ref="A57" r:id="rId1" display="https://www.nerc.com/gov/bot/FINANCE/2021BusinessPlanandBudget/2021 Assessments.pdf"/>
    <hyperlink ref="A65" r:id="rId2"/>
  </hyperlinks>
  <pageMargins left="0.7" right="0.7" top="0.75" bottom="0.75" header="0.3" footer="0.3"/>
  <pageSetup orientation="portrait" r:id="rId3"/>
  <ignoredErrors>
    <ignoredError sqref="C40:C4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Attachment A</vt:lpstr>
    </vt:vector>
  </TitlesOfParts>
  <Company>California ISO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Gordon, April</dc:creator>
  <cp:lastModifiedBy>Emam, Nikki</cp:lastModifiedBy>
  <cp:lastPrinted>2020-12-09T15:57:26Z</cp:lastPrinted>
  <dcterms:created xsi:type="dcterms:W3CDTF">2020-12-09T15:55:48Z</dcterms:created>
  <dcterms:modified xsi:type="dcterms:W3CDTF">2021-04-21T16:19:19Z</dcterms:modified>
</cp:coreProperties>
</file>